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drawings/drawing10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drawings/drawing12.xml" ContentType="application/vnd.openxmlformats-officedocument.drawing+xml"/>
  <Override PartName="/xl/charts/chart19.xml" ContentType="application/vnd.openxmlformats-officedocument.drawingml.chart+xml"/>
  <Override PartName="/xl/drawings/drawing13.xml" ContentType="application/vnd.openxmlformats-officedocument.drawing+xml"/>
  <Override PartName="/xl/charts/chart20.xml" ContentType="application/vnd.openxmlformats-officedocument.drawingml.chart+xml"/>
  <Override PartName="/xl/drawings/drawing14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5.xml" ContentType="application/vnd.openxmlformats-officedocument.drawing+xml"/>
  <Override PartName="/xl/charts/chart23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Z:\4 - FINANCES\4.2 - Receveur\Marie\Compte\Compte 2024\Pièces justificatives\"/>
    </mc:Choice>
  </mc:AlternateContent>
  <xr:revisionPtr revIDLastSave="0" documentId="13_ncr:1_{955DE3AC-0560-4077-9634-2B0A11217E64}" xr6:coauthVersionLast="47" xr6:coauthVersionMax="47" xr10:uidLastSave="{00000000-0000-0000-0000-000000000000}"/>
  <bookViews>
    <workbookView xWindow="-120" yWindow="-120" windowWidth="29040" windowHeight="15720" tabRatio="690" firstSheet="4" activeTab="4" xr2:uid="{00000000-000D-0000-FFFF-FFFF00000000}"/>
  </bookViews>
  <sheets>
    <sheet name="Macro-commandes" sheetId="1" state="hidden" r:id="rId1"/>
    <sheet name="Coordonnées" sheetId="2" r:id="rId2"/>
    <sheet name="Table des matières" sheetId="3" r:id="rId3"/>
    <sheet name="Carte Identité" sheetId="4" r:id="rId4"/>
    <sheet name="Résultat Budgétaire" sheetId="5" r:id="rId5"/>
    <sheet name="Taux de réalisation du budget" sheetId="6" r:id="rId6"/>
    <sheet name="Recettes budgétaires ordinaires" sheetId="7" r:id="rId7"/>
    <sheet name="Dépenses budgétaires ordinaires" sheetId="8" r:id="rId8"/>
    <sheet name="dépenses de personnel" sheetId="9" r:id="rId9"/>
    <sheet name="compte de résultats" sheetId="10" r:id="rId10"/>
    <sheet name="créances" sheetId="11" r:id="rId11"/>
    <sheet name="Investissements extraordinaires" sheetId="12" r:id="rId12"/>
    <sheet name="Dette" sheetId="13" r:id="rId13"/>
    <sheet name="Réserves et provisions" sheetId="14" r:id="rId14"/>
    <sheet name="Trésorerie" sheetId="15" r:id="rId15"/>
    <sheet name="Trésorerie 2" sheetId="16" r:id="rId16"/>
    <sheet name="Actifs immobilisés" sheetId="17" r:id="rId17"/>
    <sheet name="Tiers subsidiés" sheetId="18" r:id="rId18"/>
    <sheet name="Principaux fournisseurs" sheetId="19" r:id="rId19"/>
    <sheet name="ratios" sheetId="20" r:id="rId20"/>
    <sheet name="Commentaires" sheetId="21" r:id="rId21"/>
    <sheet name="hors bilan" sheetId="22" r:id="rId22"/>
  </sheets>
  <definedNames>
    <definedName name="_xlnm.Print_Area" localSheetId="3">'Carte Identité'!$A$1:$L$55</definedName>
    <definedName name="_xlnm.Print_Area" localSheetId="8">'dépenses de personnel'!$A$1:$M$39</definedName>
    <definedName name="_xlnm.Print_Area" localSheetId="21">'hors bilan'!$A$1:$H$56</definedName>
    <definedName name="_xlnm.Print_Area" localSheetId="6">'Recettes budgétaires ordinaires'!$A$1:$L$67</definedName>
    <definedName name="_xlnm.Print_Area" localSheetId="4">'Résultat Budgétaire'!$A$1:$L$63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24" i="8" l="1"/>
  <c r="H2" i="22"/>
  <c r="G17" i="22" s="1"/>
  <c r="F17" i="22" s="1"/>
  <c r="H1" i="22"/>
  <c r="D1" i="22"/>
  <c r="H2" i="21"/>
  <c r="H1" i="21"/>
  <c r="E1" i="21"/>
  <c r="E30" i="20"/>
  <c r="D30" i="20"/>
  <c r="C30" i="20"/>
  <c r="B30" i="20"/>
  <c r="E29" i="20"/>
  <c r="D29" i="20"/>
  <c r="C29" i="20"/>
  <c r="B29" i="20"/>
  <c r="E5" i="20"/>
  <c r="D5" i="20"/>
  <c r="D25" i="20" s="1"/>
  <c r="C5" i="20"/>
  <c r="B5" i="20"/>
  <c r="B26" i="20" s="1"/>
  <c r="F2" i="20"/>
  <c r="E6" i="20" s="1"/>
  <c r="D6" i="20" s="1"/>
  <c r="C6" i="20" s="1"/>
  <c r="B6" i="20" s="1"/>
  <c r="F1" i="20"/>
  <c r="D1" i="20"/>
  <c r="H2" i="19"/>
  <c r="H1" i="19"/>
  <c r="E1" i="19"/>
  <c r="F37" i="18"/>
  <c r="F36" i="18"/>
  <c r="C36" i="18"/>
  <c r="F18" i="18"/>
  <c r="E18" i="18"/>
  <c r="D18" i="18"/>
  <c r="C18" i="18"/>
  <c r="G2" i="18"/>
  <c r="G37" i="18" s="1"/>
  <c r="G1" i="18"/>
  <c r="G36" i="18" s="1"/>
  <c r="E1" i="18"/>
  <c r="E36" i="18" s="1"/>
  <c r="H30" i="17"/>
  <c r="G30" i="17"/>
  <c r="F30" i="17"/>
  <c r="E30" i="17"/>
  <c r="D30" i="17"/>
  <c r="C30" i="17"/>
  <c r="H27" i="17"/>
  <c r="G27" i="17"/>
  <c r="F27" i="17"/>
  <c r="E27" i="17"/>
  <c r="D27" i="17"/>
  <c r="C27" i="17"/>
  <c r="L23" i="17"/>
  <c r="H22" i="17"/>
  <c r="G22" i="17"/>
  <c r="F22" i="17"/>
  <c r="E22" i="17"/>
  <c r="D22" i="17"/>
  <c r="C22" i="17"/>
  <c r="H18" i="17"/>
  <c r="G18" i="17"/>
  <c r="F18" i="17"/>
  <c r="E18" i="17"/>
  <c r="D18" i="17"/>
  <c r="C18" i="17"/>
  <c r="L16" i="17"/>
  <c r="H15" i="17"/>
  <c r="G15" i="17"/>
  <c r="F15" i="17"/>
  <c r="E15" i="17"/>
  <c r="D15" i="17"/>
  <c r="C15" i="17"/>
  <c r="H9" i="17"/>
  <c r="G9" i="17"/>
  <c r="F9" i="17"/>
  <c r="E9" i="17"/>
  <c r="D9" i="17"/>
  <c r="C9" i="17"/>
  <c r="H2" i="17"/>
  <c r="D6" i="17" s="1"/>
  <c r="C6" i="17" s="1"/>
  <c r="H1" i="17"/>
  <c r="E1" i="17"/>
  <c r="F55" i="16"/>
  <c r="E55" i="16"/>
  <c r="F54" i="16"/>
  <c r="E54" i="16"/>
  <c r="F53" i="16"/>
  <c r="E53" i="16"/>
  <c r="F52" i="16"/>
  <c r="E52" i="16"/>
  <c r="F51" i="16"/>
  <c r="E51" i="16"/>
  <c r="F50" i="16"/>
  <c r="E50" i="16"/>
  <c r="F49" i="16"/>
  <c r="E49" i="16"/>
  <c r="F48" i="16"/>
  <c r="E48" i="16"/>
  <c r="F47" i="16"/>
  <c r="E47" i="16"/>
  <c r="F46" i="16"/>
  <c r="E46" i="16"/>
  <c r="F45" i="16"/>
  <c r="E45" i="16"/>
  <c r="F44" i="16"/>
  <c r="E44" i="16"/>
  <c r="F43" i="16"/>
  <c r="E43" i="16"/>
  <c r="F42" i="16"/>
  <c r="E20" i="16"/>
  <c r="D20" i="16"/>
  <c r="C20" i="16"/>
  <c r="G2" i="16"/>
  <c r="G1" i="16"/>
  <c r="D1" i="16"/>
  <c r="E15" i="15"/>
  <c r="D15" i="15"/>
  <c r="C15" i="15"/>
  <c r="B15" i="15"/>
  <c r="E9" i="15"/>
  <c r="D9" i="15"/>
  <c r="C9" i="15"/>
  <c r="B9" i="15"/>
  <c r="G2" i="15"/>
  <c r="E5" i="15" s="1"/>
  <c r="D5" i="15" s="1"/>
  <c r="C5" i="15" s="1"/>
  <c r="B5" i="15" s="1"/>
  <c r="G1" i="15"/>
  <c r="D1" i="15"/>
  <c r="B23" i="14"/>
  <c r="B22" i="14"/>
  <c r="B21" i="14"/>
  <c r="B20" i="14"/>
  <c r="B17" i="14"/>
  <c r="B16" i="14"/>
  <c r="B15" i="14"/>
  <c r="B14" i="14"/>
  <c r="B11" i="14"/>
  <c r="B10" i="14"/>
  <c r="B9" i="14"/>
  <c r="B8" i="14"/>
  <c r="G2" i="14"/>
  <c r="A23" i="14" s="1"/>
  <c r="A22" i="14" s="1"/>
  <c r="A21" i="14" s="1"/>
  <c r="A20" i="14" s="1"/>
  <c r="G1" i="14"/>
  <c r="D1" i="14"/>
  <c r="F70" i="13"/>
  <c r="E70" i="13"/>
  <c r="D70" i="13"/>
  <c r="C70" i="13"/>
  <c r="B48" i="13"/>
  <c r="F40" i="13"/>
  <c r="E21" i="10" s="1"/>
  <c r="E40" i="13"/>
  <c r="D21" i="10" s="1"/>
  <c r="D40" i="13"/>
  <c r="C40" i="13"/>
  <c r="F34" i="13"/>
  <c r="E34" i="13"/>
  <c r="D34" i="13"/>
  <c r="C34" i="13"/>
  <c r="F28" i="13"/>
  <c r="E28" i="13"/>
  <c r="D28" i="13"/>
  <c r="C28" i="13"/>
  <c r="F22" i="13"/>
  <c r="E22" i="13"/>
  <c r="D22" i="13"/>
  <c r="C22" i="13"/>
  <c r="F18" i="13"/>
  <c r="E18" i="13"/>
  <c r="D18" i="13"/>
  <c r="C18" i="13"/>
  <c r="F12" i="13"/>
  <c r="E12" i="13"/>
  <c r="D12" i="13"/>
  <c r="C12" i="13"/>
  <c r="F11" i="13"/>
  <c r="E11" i="13"/>
  <c r="E39" i="13" s="1"/>
  <c r="D11" i="13"/>
  <c r="C11" i="13"/>
  <c r="H2" i="13"/>
  <c r="H45" i="13" s="1"/>
  <c r="H1" i="13"/>
  <c r="H44" i="13" s="1"/>
  <c r="E1" i="13"/>
  <c r="E44" i="13" s="1"/>
  <c r="B96" i="12"/>
  <c r="B95" i="12"/>
  <c r="B94" i="12"/>
  <c r="B93" i="12"/>
  <c r="A93" i="12"/>
  <c r="B92" i="12"/>
  <c r="A92" i="12"/>
  <c r="B91" i="12"/>
  <c r="A91" i="12"/>
  <c r="C88" i="12"/>
  <c r="C87" i="12"/>
  <c r="J86" i="12"/>
  <c r="I86" i="12"/>
  <c r="H86" i="12"/>
  <c r="G86" i="12"/>
  <c r="K85" i="12"/>
  <c r="K84" i="12"/>
  <c r="K83" i="12"/>
  <c r="K82" i="12"/>
  <c r="K81" i="12"/>
  <c r="K80" i="12"/>
  <c r="K79" i="12"/>
  <c r="K78" i="12"/>
  <c r="K77" i="12"/>
  <c r="K76" i="12"/>
  <c r="K75" i="12"/>
  <c r="K74" i="12"/>
  <c r="K73" i="12"/>
  <c r="K72" i="12"/>
  <c r="F42" i="12"/>
  <c r="E42" i="12"/>
  <c r="D42" i="12"/>
  <c r="C42" i="12"/>
  <c r="G39" i="12"/>
  <c r="G38" i="12"/>
  <c r="G37" i="12"/>
  <c r="B32" i="12"/>
  <c r="B31" i="12"/>
  <c r="B30" i="12"/>
  <c r="B29" i="12"/>
  <c r="A29" i="12"/>
  <c r="B28" i="12"/>
  <c r="A28" i="12"/>
  <c r="B27" i="12"/>
  <c r="A27" i="12"/>
  <c r="C24" i="12"/>
  <c r="C23" i="12"/>
  <c r="J22" i="12"/>
  <c r="I22" i="12"/>
  <c r="H22" i="12"/>
  <c r="G22" i="12"/>
  <c r="K21" i="12"/>
  <c r="K20" i="12"/>
  <c r="K19" i="12"/>
  <c r="K18" i="12"/>
  <c r="K17" i="12"/>
  <c r="K16" i="12"/>
  <c r="K15" i="12"/>
  <c r="K14" i="12"/>
  <c r="K13" i="12"/>
  <c r="K12" i="12"/>
  <c r="K11" i="12"/>
  <c r="K10" i="12"/>
  <c r="K9" i="12"/>
  <c r="K8" i="12"/>
  <c r="K2" i="12"/>
  <c r="A84" i="12" s="1"/>
  <c r="A81" i="12" s="1"/>
  <c r="A78" i="12" s="1"/>
  <c r="A75" i="12" s="1"/>
  <c r="K1" i="12"/>
  <c r="G1" i="12"/>
  <c r="H27" i="11"/>
  <c r="G27" i="11"/>
  <c r="F27" i="11"/>
  <c r="E27" i="11"/>
  <c r="H2" i="11"/>
  <c r="H6" i="11" s="1"/>
  <c r="G6" i="11" s="1"/>
  <c r="F6" i="11" s="1"/>
  <c r="H1" i="11"/>
  <c r="E1" i="11"/>
  <c r="C21" i="10"/>
  <c r="B21" i="10"/>
  <c r="E18" i="10"/>
  <c r="D18" i="10"/>
  <c r="C18" i="10"/>
  <c r="B18" i="10"/>
  <c r="E12" i="10"/>
  <c r="D12" i="10"/>
  <c r="C12" i="10"/>
  <c r="B12" i="10"/>
  <c r="G2" i="10"/>
  <c r="E6" i="10" s="1"/>
  <c r="D6" i="10" s="1"/>
  <c r="C6" i="10" s="1"/>
  <c r="B6" i="10" s="1"/>
  <c r="G1" i="10"/>
  <c r="D1" i="10"/>
  <c r="G36" i="9"/>
  <c r="G35" i="9"/>
  <c r="F35" i="9"/>
  <c r="E35" i="9"/>
  <c r="G34" i="9"/>
  <c r="F34" i="9"/>
  <c r="E34" i="9"/>
  <c r="G22" i="9"/>
  <c r="G26" i="9" s="1"/>
  <c r="F22" i="9"/>
  <c r="F26" i="9" s="1"/>
  <c r="E22" i="9"/>
  <c r="D22" i="9"/>
  <c r="D12" i="9"/>
  <c r="G30" i="9" s="1"/>
  <c r="D11" i="9"/>
  <c r="D10" i="9"/>
  <c r="F36" i="9" s="1"/>
  <c r="D9" i="9"/>
  <c r="L2" i="9"/>
  <c r="G18" i="9" s="1"/>
  <c r="L1" i="9"/>
  <c r="G1" i="9"/>
  <c r="E58" i="8"/>
  <c r="E27" i="20" s="1"/>
  <c r="D58" i="8"/>
  <c r="D62" i="8" s="1"/>
  <c r="C58" i="8"/>
  <c r="B58" i="8"/>
  <c r="I23" i="8"/>
  <c r="H23" i="8"/>
  <c r="G23" i="8"/>
  <c r="I22" i="8"/>
  <c r="H22" i="8"/>
  <c r="G22" i="8"/>
  <c r="I21" i="8"/>
  <c r="H21" i="8"/>
  <c r="G21" i="8"/>
  <c r="I20" i="8"/>
  <c r="H20" i="8"/>
  <c r="G20" i="8"/>
  <c r="I14" i="8"/>
  <c r="H14" i="8"/>
  <c r="G14" i="8"/>
  <c r="F14" i="8"/>
  <c r="L2" i="8"/>
  <c r="I7" i="8" s="1"/>
  <c r="H7" i="8" s="1"/>
  <c r="G7" i="8" s="1"/>
  <c r="F7" i="8" s="1"/>
  <c r="L1" i="8"/>
  <c r="H1" i="8"/>
  <c r="E54" i="7"/>
  <c r="E58" i="7" s="1"/>
  <c r="D54" i="7"/>
  <c r="C54" i="7"/>
  <c r="B54" i="7"/>
  <c r="E33" i="7"/>
  <c r="D33" i="7"/>
  <c r="C33" i="7"/>
  <c r="B33" i="7"/>
  <c r="E29" i="7"/>
  <c r="D29" i="7"/>
  <c r="C29" i="7"/>
  <c r="B29" i="7"/>
  <c r="J27" i="7"/>
  <c r="I27" i="7"/>
  <c r="H27" i="7"/>
  <c r="G27" i="7"/>
  <c r="J26" i="7"/>
  <c r="I26" i="7"/>
  <c r="H26" i="7"/>
  <c r="G26" i="7"/>
  <c r="G28" i="7" s="1"/>
  <c r="E24" i="7"/>
  <c r="D24" i="7"/>
  <c r="C24" i="7"/>
  <c r="B24" i="7"/>
  <c r="E19" i="7"/>
  <c r="D19" i="7"/>
  <c r="C19" i="7"/>
  <c r="B19" i="7"/>
  <c r="I17" i="7"/>
  <c r="H17" i="7"/>
  <c r="G17" i="7"/>
  <c r="I16" i="7"/>
  <c r="H16" i="7"/>
  <c r="G16" i="7"/>
  <c r="I15" i="7"/>
  <c r="H15" i="7"/>
  <c r="G15" i="7"/>
  <c r="H2" i="7"/>
  <c r="E7" i="7" s="1"/>
  <c r="H1" i="7"/>
  <c r="D1" i="7"/>
  <c r="D24" i="6"/>
  <c r="H24" i="6" s="1"/>
  <c r="C24" i="6"/>
  <c r="B24" i="6"/>
  <c r="H23" i="6"/>
  <c r="G23" i="6"/>
  <c r="F23" i="6"/>
  <c r="E23" i="6"/>
  <c r="H22" i="6"/>
  <c r="G22" i="6"/>
  <c r="F22" i="6"/>
  <c r="E22" i="6"/>
  <c r="H21" i="6"/>
  <c r="G21" i="6"/>
  <c r="F21" i="6"/>
  <c r="E21" i="6"/>
  <c r="D15" i="6"/>
  <c r="H15" i="6" s="1"/>
  <c r="C15" i="6"/>
  <c r="B15" i="6"/>
  <c r="H14" i="6"/>
  <c r="G14" i="6"/>
  <c r="F14" i="6"/>
  <c r="E14" i="6"/>
  <c r="H13" i="6"/>
  <c r="G13" i="6"/>
  <c r="F13" i="6"/>
  <c r="E13" i="6"/>
  <c r="H12" i="6"/>
  <c r="G12" i="6"/>
  <c r="F12" i="6"/>
  <c r="E12" i="6"/>
  <c r="H11" i="6"/>
  <c r="G11" i="6"/>
  <c r="F11" i="6"/>
  <c r="E11" i="6"/>
  <c r="I2" i="6"/>
  <c r="I1" i="6"/>
  <c r="E1" i="6"/>
  <c r="E60" i="5"/>
  <c r="D60" i="5"/>
  <c r="C60" i="5"/>
  <c r="B60" i="5"/>
  <c r="E59" i="5"/>
  <c r="D59" i="5"/>
  <c r="C59" i="5"/>
  <c r="B59" i="5"/>
  <c r="E57" i="5"/>
  <c r="D57" i="5"/>
  <c r="C57" i="5"/>
  <c r="B57" i="5"/>
  <c r="E56" i="5"/>
  <c r="D56" i="5"/>
  <c r="C56" i="5"/>
  <c r="B56" i="5"/>
  <c r="E55" i="5"/>
  <c r="D55" i="5"/>
  <c r="C55" i="5"/>
  <c r="B55" i="5"/>
  <c r="E54" i="5"/>
  <c r="D54" i="5"/>
  <c r="C54" i="5"/>
  <c r="B54" i="5"/>
  <c r="E49" i="5"/>
  <c r="D49" i="5"/>
  <c r="C49" i="5"/>
  <c r="B49" i="5"/>
  <c r="E48" i="5"/>
  <c r="D48" i="5"/>
  <c r="C48" i="5"/>
  <c r="B48" i="5"/>
  <c r="E46" i="5"/>
  <c r="D46" i="5"/>
  <c r="C46" i="5"/>
  <c r="B46" i="5"/>
  <c r="E45" i="5"/>
  <c r="D45" i="5"/>
  <c r="C45" i="5"/>
  <c r="B45" i="5"/>
  <c r="E44" i="5"/>
  <c r="D44" i="5"/>
  <c r="C44" i="5"/>
  <c r="B44" i="5"/>
  <c r="E43" i="5"/>
  <c r="D43" i="5"/>
  <c r="C43" i="5"/>
  <c r="B43" i="5"/>
  <c r="E42" i="5"/>
  <c r="D42" i="5"/>
  <c r="C42" i="5"/>
  <c r="B42" i="5"/>
  <c r="E15" i="5"/>
  <c r="D15" i="5"/>
  <c r="C15" i="5"/>
  <c r="B15" i="5"/>
  <c r="E12" i="5"/>
  <c r="D12" i="5"/>
  <c r="C12" i="5"/>
  <c r="B12" i="5"/>
  <c r="B17" i="5" s="1"/>
  <c r="L2" i="5"/>
  <c r="E9" i="5" s="1"/>
  <c r="D9" i="5" s="1"/>
  <c r="C9" i="5" s="1"/>
  <c r="B9" i="5" s="1"/>
  <c r="L1" i="5"/>
  <c r="F1" i="5"/>
  <c r="I33" i="4"/>
  <c r="H33" i="4"/>
  <c r="G33" i="4"/>
  <c r="F33" i="4"/>
  <c r="E33" i="4"/>
  <c r="D33" i="4"/>
  <c r="C33" i="4"/>
  <c r="B33" i="4"/>
  <c r="D21" i="4"/>
  <c r="D15" i="4"/>
  <c r="D14" i="4"/>
  <c r="D13" i="4"/>
  <c r="D12" i="4"/>
  <c r="L2" i="4"/>
  <c r="I31" i="4" s="1"/>
  <c r="H31" i="4" s="1"/>
  <c r="G31" i="4" s="1"/>
  <c r="F31" i="4" s="1"/>
  <c r="L1" i="4"/>
  <c r="G1" i="4"/>
  <c r="I2" i="3"/>
  <c r="I1" i="3"/>
  <c r="F1" i="3"/>
  <c r="A1" i="1"/>
  <c r="H8" i="17" l="1"/>
  <c r="D8" i="17"/>
  <c r="C8" i="17"/>
  <c r="F39" i="13"/>
  <c r="D39" i="13"/>
  <c r="C39" i="13"/>
  <c r="G40" i="12"/>
  <c r="G42" i="12" s="1"/>
  <c r="E22" i="10"/>
  <c r="D22" i="10"/>
  <c r="C22" i="10"/>
  <c r="B22" i="10"/>
  <c r="E25" i="20"/>
  <c r="E26" i="9"/>
  <c r="E36" i="9"/>
  <c r="D26" i="9"/>
  <c r="J28" i="7"/>
  <c r="H24" i="8"/>
  <c r="F30" i="9"/>
  <c r="E30" i="9"/>
  <c r="E58" i="5"/>
  <c r="E61" i="5" s="1"/>
  <c r="I18" i="7"/>
  <c r="G18" i="7"/>
  <c r="C17" i="20"/>
  <c r="F24" i="6"/>
  <c r="G24" i="6"/>
  <c r="E24" i="6"/>
  <c r="E15" i="6"/>
  <c r="G15" i="6"/>
  <c r="C17" i="5"/>
  <c r="A17" i="14"/>
  <c r="A16" i="14" s="1"/>
  <c r="A15" i="14" s="1"/>
  <c r="A14" i="14" s="1"/>
  <c r="A20" i="12"/>
  <c r="A17" i="12" s="1"/>
  <c r="A14" i="12" s="1"/>
  <c r="A11" i="12" s="1"/>
  <c r="B30" i="7"/>
  <c r="B40" i="7" s="1"/>
  <c r="B41" i="7" s="1"/>
  <c r="E62" i="8"/>
  <c r="A11" i="14"/>
  <c r="A10" i="14" s="1"/>
  <c r="A9" i="14" s="1"/>
  <c r="A8" i="14" s="1"/>
  <c r="G33" i="17"/>
  <c r="F5" i="18"/>
  <c r="E5" i="18" s="1"/>
  <c r="D5" i="18" s="1"/>
  <c r="C5" i="18" s="1"/>
  <c r="F5" i="4"/>
  <c r="D17" i="5"/>
  <c r="D8" i="20" s="1"/>
  <c r="C30" i="7"/>
  <c r="C40" i="7" s="1"/>
  <c r="C41" i="7" s="1"/>
  <c r="H33" i="17"/>
  <c r="E17" i="5"/>
  <c r="D47" i="5"/>
  <c r="D50" i="5" s="1"/>
  <c r="F15" i="6"/>
  <c r="D30" i="7"/>
  <c r="D40" i="7" s="1"/>
  <c r="D41" i="7" s="1"/>
  <c r="F36" i="12"/>
  <c r="E36" i="12" s="1"/>
  <c r="D36" i="12" s="1"/>
  <c r="C36" i="12" s="1"/>
  <c r="J7" i="12"/>
  <c r="I7" i="12" s="1"/>
  <c r="F6" i="13"/>
  <c r="E30" i="7"/>
  <c r="E40" i="7" s="1"/>
  <c r="E41" i="7" s="1"/>
  <c r="K22" i="12"/>
  <c r="E41" i="5"/>
  <c r="D41" i="5" s="1"/>
  <c r="C41" i="5" s="1"/>
  <c r="B41" i="5" s="1"/>
  <c r="B58" i="5"/>
  <c r="B61" i="5" s="1"/>
  <c r="I28" i="7"/>
  <c r="D13" i="20"/>
  <c r="D22" i="20"/>
  <c r="D26" i="20"/>
  <c r="G47" i="22"/>
  <c r="F47" i="22" s="1"/>
  <c r="B21" i="4"/>
  <c r="E53" i="5"/>
  <c r="D53" i="5" s="1"/>
  <c r="C53" i="5" s="1"/>
  <c r="B53" i="5" s="1"/>
  <c r="H28" i="7"/>
  <c r="C8" i="20"/>
  <c r="C13" i="20"/>
  <c r="C22" i="20"/>
  <c r="C26" i="20"/>
  <c r="G37" i="22"/>
  <c r="F37" i="22" s="1"/>
  <c r="E11" i="20"/>
  <c r="E16" i="20"/>
  <c r="E24" i="20"/>
  <c r="G25" i="22"/>
  <c r="F25" i="22" s="1"/>
  <c r="D11" i="20"/>
  <c r="D16" i="20"/>
  <c r="D24" i="20"/>
  <c r="C47" i="5"/>
  <c r="C50" i="5" s="1"/>
  <c r="E47" i="5"/>
  <c r="E50" i="5" s="1"/>
  <c r="D58" i="5"/>
  <c r="D61" i="5" s="1"/>
  <c r="A12" i="9"/>
  <c r="A11" i="9" s="1"/>
  <c r="A10" i="9" s="1"/>
  <c r="A9" i="9" s="1"/>
  <c r="C11" i="20"/>
  <c r="C16" i="20"/>
  <c r="C24" i="20"/>
  <c r="B47" i="5"/>
  <c r="B50" i="5" s="1"/>
  <c r="C58" i="5"/>
  <c r="C61" i="5" s="1"/>
  <c r="E8" i="20"/>
  <c r="E13" i="20"/>
  <c r="E22" i="20"/>
  <c r="E26" i="20"/>
  <c r="H7" i="12"/>
  <c r="A32" i="12"/>
  <c r="E8" i="17"/>
  <c r="E33" i="17"/>
  <c r="G25" i="9"/>
  <c r="G29" i="9" s="1"/>
  <c r="G33" i="9" s="1"/>
  <c r="F18" i="9"/>
  <c r="F33" i="17"/>
  <c r="F8" i="17"/>
  <c r="G24" i="8"/>
  <c r="B62" i="8"/>
  <c r="B27" i="20"/>
  <c r="G8" i="17"/>
  <c r="B19" i="4"/>
  <c r="B18" i="4" s="1"/>
  <c r="B17" i="4" s="1"/>
  <c r="B16" i="4" s="1"/>
  <c r="B9" i="4"/>
  <c r="B15" i="4"/>
  <c r="B14" i="4" s="1"/>
  <c r="B13" i="4" s="1"/>
  <c r="B12" i="4" s="1"/>
  <c r="E31" i="4"/>
  <c r="D31" i="4" s="1"/>
  <c r="C31" i="4" s="1"/>
  <c r="B31" i="4" s="1"/>
  <c r="B8" i="4"/>
  <c r="J25" i="7"/>
  <c r="I14" i="7"/>
  <c r="D7" i="7"/>
  <c r="C33" i="17"/>
  <c r="B58" i="7"/>
  <c r="D30" i="9"/>
  <c r="C58" i="7"/>
  <c r="H18" i="7"/>
  <c r="K86" i="12"/>
  <c r="D33" i="17"/>
  <c r="B12" i="20"/>
  <c r="C12" i="20"/>
  <c r="C25" i="20"/>
  <c r="D7" i="20"/>
  <c r="D10" i="20"/>
  <c r="D12" i="20"/>
  <c r="D15" i="20"/>
  <c r="D17" i="20"/>
  <c r="D23" i="20"/>
  <c r="D27" i="20"/>
  <c r="B7" i="20"/>
  <c r="B15" i="20"/>
  <c r="B23" i="20"/>
  <c r="C7" i="20"/>
  <c r="C15" i="20"/>
  <c r="C18" i="20" s="1"/>
  <c r="C23" i="20"/>
  <c r="C27" i="20"/>
  <c r="D58" i="7"/>
  <c r="E7" i="8"/>
  <c r="C62" i="8"/>
  <c r="E7" i="20"/>
  <c r="E10" i="20"/>
  <c r="E12" i="20"/>
  <c r="E15" i="20"/>
  <c r="E17" i="20"/>
  <c r="E23" i="20"/>
  <c r="B10" i="20"/>
  <c r="B17" i="20"/>
  <c r="B25" i="20"/>
  <c r="C10" i="20"/>
  <c r="J71" i="12"/>
  <c r="I71" i="12" s="1"/>
  <c r="B8" i="20"/>
  <c r="B11" i="20"/>
  <c r="B13" i="20"/>
  <c r="B16" i="20"/>
  <c r="B22" i="20"/>
  <c r="B24" i="20"/>
  <c r="E34" i="17" l="1"/>
  <c r="E19" i="20"/>
  <c r="D19" i="20"/>
  <c r="C19" i="20"/>
  <c r="B19" i="20"/>
  <c r="F48" i="13"/>
  <c r="E6" i="13"/>
  <c r="D34" i="17"/>
  <c r="A96" i="12"/>
  <c r="H71" i="12"/>
  <c r="E18" i="20"/>
  <c r="F25" i="9"/>
  <c r="F29" i="9" s="1"/>
  <c r="F33" i="9" s="1"/>
  <c r="E18" i="9"/>
  <c r="I25" i="7"/>
  <c r="H14" i="7"/>
  <c r="C7" i="7"/>
  <c r="B18" i="20"/>
  <c r="D18" i="20"/>
  <c r="D7" i="8"/>
  <c r="I19" i="8"/>
  <c r="A31" i="12"/>
  <c r="G7" i="12"/>
  <c r="A30" i="12" s="1"/>
  <c r="E48" i="13" l="1"/>
  <c r="D6" i="13"/>
  <c r="C7" i="8"/>
  <c r="H19" i="8"/>
  <c r="H25" i="7"/>
  <c r="G14" i="7"/>
  <c r="B7" i="7"/>
  <c r="G25" i="7" s="1"/>
  <c r="D18" i="9"/>
  <c r="D25" i="9" s="1"/>
  <c r="D29" i="9" s="1"/>
  <c r="D33" i="9" s="1"/>
  <c r="E25" i="9"/>
  <c r="E29" i="9" s="1"/>
  <c r="E33" i="9" s="1"/>
  <c r="G71" i="12"/>
  <c r="A94" i="12" s="1"/>
  <c r="A95" i="12"/>
  <c r="C6" i="13" l="1"/>
  <c r="C48" i="13" s="1"/>
  <c r="E6" i="11" s="1"/>
  <c r="D48" i="13"/>
  <c r="G19" i="8"/>
  <c r="B7" i="8"/>
</calcChain>
</file>

<file path=xl/sharedStrings.xml><?xml version="1.0" encoding="utf-8"?>
<sst xmlns="http://schemas.openxmlformats.org/spreadsheetml/2006/main" count="989" uniqueCount="773">
  <si>
    <t>Administration communale de:</t>
  </si>
  <si>
    <t>Gestion informatique du document.</t>
  </si>
  <si>
    <t>Commandes :</t>
  </si>
  <si>
    <t>Cliquez sur la commande&gt;&gt;&gt;</t>
  </si>
  <si>
    <t>Enregistré</t>
  </si>
  <si>
    <t>SYNTHÈSE ANALYTIQUE</t>
  </si>
  <si>
    <t>Code INS</t>
  </si>
  <si>
    <t>Exercice:</t>
  </si>
  <si>
    <t>Modèle officiel généré par l'application eComptes © SPW Intérieur et Action Sociale</t>
  </si>
  <si>
    <t>Version:</t>
  </si>
  <si>
    <t>Commune de :</t>
  </si>
  <si>
    <t>Adresse de l'administration:</t>
  </si>
  <si>
    <t>Adresse du site internet:</t>
  </si>
  <si>
    <t>Directeur Général:</t>
  </si>
  <si>
    <t>Tél:</t>
  </si>
  <si>
    <t>Fax:</t>
  </si>
  <si>
    <t>Email:</t>
  </si>
  <si>
    <t>Directeur Financier:</t>
  </si>
  <si>
    <t>Service des Finances,  personne de contact:</t>
  </si>
  <si>
    <t>SYNTHESE ANALYTIQUE</t>
  </si>
  <si>
    <t>Table des matières</t>
  </si>
  <si>
    <t>Tableau de bord général de la commune</t>
  </si>
  <si>
    <t>1-a: Carte d'identité de la commune</t>
  </si>
  <si>
    <t>1-b: Evolution des résultats bugétaires ordinaires</t>
  </si>
  <si>
    <t>Evolution des principales données budgétaires</t>
  </si>
  <si>
    <t>2-1: Recettes et dépenses ordinaires et taux de réalisation du budget</t>
  </si>
  <si>
    <t>2-2: Les recettes ordinaires</t>
  </si>
  <si>
    <t>2-3: Les dépenses ordinaires</t>
  </si>
  <si>
    <t>2-4: Les dépenses de personnel</t>
  </si>
  <si>
    <t>2-5: Les dépenses extraordinaires d'investissement</t>
  </si>
  <si>
    <t>2-6: Le financement des investissements:</t>
  </si>
  <si>
    <t>2-7: Le financement des investissements les imputations:</t>
  </si>
  <si>
    <t>Analyse des charges et des produits</t>
  </si>
  <si>
    <t xml:space="preserve">3-1 Evolution des charges et produits courants </t>
  </si>
  <si>
    <t>Etat des créances restant à recouvrer au 31/12</t>
  </si>
  <si>
    <t>Etat de l'endettement de la commune</t>
  </si>
  <si>
    <t>5-1 La dette financière (investissements + assainissement)</t>
  </si>
  <si>
    <t>5-2 La dette à court terme (Fournisseurs, tiers …)</t>
  </si>
  <si>
    <t>Etat et fluctuation de la trésorerie</t>
  </si>
  <si>
    <t>6-1 Etat et rendement de la trésorerie</t>
  </si>
  <si>
    <t>6-2 Evolution sur le dernier exercice</t>
  </si>
  <si>
    <t>Etat des réserves et des provisions</t>
  </si>
  <si>
    <t>Tableau synthétique des mutations de l'actif immobilisé</t>
  </si>
  <si>
    <t>Droits et engagements hors bilan</t>
  </si>
  <si>
    <t>Récapitulatif par secteur des tiers disposant d'une aide financière</t>
  </si>
  <si>
    <t>Les principaux fournisseurs</t>
  </si>
  <si>
    <t>Indicateurs et ratios</t>
  </si>
  <si>
    <t>Note du Receveur, explication des principaux écarts</t>
  </si>
  <si>
    <t>1. Tableau de bord général</t>
  </si>
  <si>
    <t>1.a: Carte d'identité de la commune</t>
  </si>
  <si>
    <t>Situation au 31 décembre</t>
  </si>
  <si>
    <t>Objet:</t>
  </si>
  <si>
    <t>Exercice</t>
  </si>
  <si>
    <t>Chiffres:</t>
  </si>
  <si>
    <t>Superficie (km2)</t>
  </si>
  <si>
    <t>Densité de population</t>
  </si>
  <si>
    <t>au Km2</t>
  </si>
  <si>
    <t>Population</t>
  </si>
  <si>
    <t xml:space="preserve">Population scolaire </t>
  </si>
  <si>
    <t>(nombre d'élèves au 31/12</t>
  </si>
  <si>
    <t>inscrits dans le réseau</t>
  </si>
  <si>
    <t>communal)</t>
  </si>
  <si>
    <t>m de voirie /hab.</t>
  </si>
  <si>
    <t>Voirie communale (kms)</t>
  </si>
  <si>
    <t>Membre de la zone de police de :</t>
  </si>
  <si>
    <t>Composée des communes de:</t>
  </si>
  <si>
    <t>Membre du service incendie de :</t>
  </si>
  <si>
    <t>Type de centre:</t>
  </si>
  <si>
    <t>Contrat de sécurité Oui/Non:</t>
  </si>
  <si>
    <t>Régies autonomes:</t>
  </si>
  <si>
    <t>Régies non-autonomes:</t>
  </si>
  <si>
    <t>Additionnel à l' IPP</t>
  </si>
  <si>
    <t>Additionnel au précompte immobilier</t>
  </si>
  <si>
    <t>Taux</t>
  </si>
  <si>
    <t>Rendement de l'additionnel</t>
  </si>
  <si>
    <t>( %  / centime)</t>
  </si>
  <si>
    <t>Nombre de personnes occupées par la commune :</t>
  </si>
  <si>
    <t>soit :</t>
  </si>
  <si>
    <t>équivalents temps-plein.</t>
  </si>
  <si>
    <t>1.b: Evolution des résultats budgétaires ordinaires:</t>
  </si>
  <si>
    <t xml:space="preserve">                Résultat budgétaire ordinaire *</t>
  </si>
  <si>
    <t>Exercices:</t>
  </si>
  <si>
    <t>Résultat reporté des ex.antérieurs</t>
  </si>
  <si>
    <t xml:space="preserve">Solde des opérations ex. antérieurs </t>
  </si>
  <si>
    <t>Résultats  Exercices antérieurs</t>
  </si>
  <si>
    <t>Solde des opérations de l'exercice propres</t>
  </si>
  <si>
    <t>Solde net des opérations de prélèvt hors 060</t>
  </si>
  <si>
    <t>Résultats  Exercice Propre</t>
  </si>
  <si>
    <t>Prélèvements (060)</t>
  </si>
  <si>
    <t>Résultat global:</t>
  </si>
  <si>
    <t>1.b.2.</t>
  </si>
  <si>
    <t>Ventilation économique des résultats budgétaires</t>
  </si>
  <si>
    <t>Dépenses ordinaires (engagements actés aux comptes)</t>
  </si>
  <si>
    <t>Personnel</t>
  </si>
  <si>
    <t>Fonctionnement</t>
  </si>
  <si>
    <t>Transferts</t>
  </si>
  <si>
    <t>Dette</t>
  </si>
  <si>
    <t>Prélèvements</t>
  </si>
  <si>
    <t>Total (exercice propre)</t>
  </si>
  <si>
    <t>Exercices antérieurs</t>
  </si>
  <si>
    <t>Total général</t>
  </si>
  <si>
    <t>Recettes ordinaires (Droits actés aux comptes)</t>
  </si>
  <si>
    <t>Prestation</t>
  </si>
  <si>
    <t>Evolution durant l'exercice des principales données budgétaires - exercice propre / hors prélèvement</t>
  </si>
  <si>
    <t>2-1: Recettes et dépenses ordinaire et taux de réalisation du budget</t>
  </si>
  <si>
    <t>Dépenses par habitant (engagements)</t>
  </si>
  <si>
    <t>Budget initial (BI)</t>
  </si>
  <si>
    <t>Budget final (BF)</t>
  </si>
  <si>
    <t>Engagements (compte)</t>
  </si>
  <si>
    <t>Taux de réalisation</t>
  </si>
  <si>
    <t>BF/BI</t>
  </si>
  <si>
    <t>Compte/BI</t>
  </si>
  <si>
    <t>Compte/BF</t>
  </si>
  <si>
    <t>Total</t>
  </si>
  <si>
    <t>Recettes par habitant (droits constatés)</t>
  </si>
  <si>
    <t>Droits constatés (compte)</t>
  </si>
  <si>
    <t>Les recettes</t>
  </si>
  <si>
    <t>RECETTES DE PRESTATIONS</t>
  </si>
  <si>
    <t>Vente de bois</t>
  </si>
  <si>
    <t>Locations patrimoine</t>
  </si>
  <si>
    <t>Vente d'eau</t>
  </si>
  <si>
    <t>Recettes des installations culturelles et sportives</t>
  </si>
  <si>
    <t>Autres</t>
  </si>
  <si>
    <t>Variations en pourcentage:</t>
  </si>
  <si>
    <t>Sous-total prestations</t>
  </si>
  <si>
    <t>RECETTES DE TRANSFERTS</t>
  </si>
  <si>
    <t>Prestations</t>
  </si>
  <si>
    <t>Fonds des communes : dotation principale</t>
  </si>
  <si>
    <t>Fonds des communes : dotation spécifique</t>
  </si>
  <si>
    <t>Tonus axe 1</t>
  </si>
  <si>
    <t>Totaux</t>
  </si>
  <si>
    <t>Sous-total Fonds des communes</t>
  </si>
  <si>
    <t xml:space="preserve">Précompte immobilier </t>
  </si>
  <si>
    <t>IPP</t>
  </si>
  <si>
    <t>Taxes automobiles</t>
  </si>
  <si>
    <t>Autres taxes additionnelles</t>
  </si>
  <si>
    <t>Sous-total "taxes additionnelles"</t>
  </si>
  <si>
    <t>Traitement des déchets ménagers</t>
  </si>
  <si>
    <t>Taxe sur immondices</t>
  </si>
  <si>
    <t>Vente sacs</t>
  </si>
  <si>
    <t>Recettes:</t>
  </si>
  <si>
    <t>Taxes industrielles, commerciales et agricoles</t>
  </si>
  <si>
    <t>Dépenses :</t>
  </si>
  <si>
    <t>Autres taxes locales</t>
  </si>
  <si>
    <t>Résultat:</t>
  </si>
  <si>
    <t>Sous-total "taxes locales"</t>
  </si>
  <si>
    <t>Total des recettes fiscales</t>
  </si>
  <si>
    <t>Subventions pour le personnel enseignant</t>
  </si>
  <si>
    <t>Subventions APE</t>
  </si>
  <si>
    <t>Total des subventions pour le personnel</t>
  </si>
  <si>
    <t>Subventions fonctionnement enseignement</t>
  </si>
  <si>
    <t>Quote-part incendie</t>
  </si>
  <si>
    <t>Contrat de sécurité</t>
  </si>
  <si>
    <t>Subventions "politique Grandes Villes"</t>
  </si>
  <si>
    <t>Remboursement emprunts part Etat</t>
  </si>
  <si>
    <t>Remboursement CRAC</t>
  </si>
  <si>
    <t>Autres subventions &amp; transferts</t>
  </si>
  <si>
    <t>Sous-total Subsides</t>
  </si>
  <si>
    <t>Tonus axe 2</t>
  </si>
  <si>
    <t>Sous-total rec. de transferts</t>
  </si>
  <si>
    <t>RECETTES DE DETTE</t>
  </si>
  <si>
    <t>intérêts créditeurs</t>
  </si>
  <si>
    <t>Dividendes Holding Communal (Dexia)</t>
  </si>
  <si>
    <t>Dividendes Intercommunale Énergétique</t>
  </si>
  <si>
    <t>Dividendes eau</t>
  </si>
  <si>
    <t>Autres dividendes</t>
  </si>
  <si>
    <t>Bénéfice des Régies communales</t>
  </si>
  <si>
    <t>Autres recettes de dettes (divers)</t>
  </si>
  <si>
    <t>sous-total recettes de dette</t>
  </si>
  <si>
    <t>sous-total recettes prélèvement exercice</t>
  </si>
  <si>
    <t>TOTAL RECETTES EXERCICE</t>
  </si>
  <si>
    <t>Boni Exercices antérieurs</t>
  </si>
  <si>
    <t>TOTAL RECETTES</t>
  </si>
  <si>
    <t>Les dépenses</t>
  </si>
  <si>
    <t>2-3: Les dépenses ordinaires (dépenses engagées)</t>
  </si>
  <si>
    <t>DEPENSES DE PERSONNEL</t>
  </si>
  <si>
    <t>Traitements personnel non subsidié</t>
  </si>
  <si>
    <t>Traitements personnel Subsidié</t>
  </si>
  <si>
    <t>Traitements personnel enseignement (payé par commune)</t>
  </si>
  <si>
    <t>Traitements personnel pompier</t>
  </si>
  <si>
    <t>Traitements mandataires</t>
  </si>
  <si>
    <t>Jetons de présence</t>
  </si>
  <si>
    <t>&lt;Totaux</t>
  </si>
  <si>
    <t>Traitement enseignement subsidié à 100%</t>
  </si>
  <si>
    <t>Assurance-loi</t>
  </si>
  <si>
    <t>sous-total dép. personnel</t>
  </si>
  <si>
    <t>DEPENSES DE FONCTIONNEMENT</t>
  </si>
  <si>
    <t>Frais administratifs IPP</t>
  </si>
  <si>
    <t>Déchets</t>
  </si>
  <si>
    <t>Téléphonie</t>
  </si>
  <si>
    <t>Transfert</t>
  </si>
  <si>
    <t>Correspondance</t>
  </si>
  <si>
    <t>Carburant</t>
  </si>
  <si>
    <t>Consommation d'eau</t>
  </si>
  <si>
    <t>Chauffage, électricité, gaz</t>
  </si>
  <si>
    <t>Eclairage public</t>
  </si>
  <si>
    <t>Assurances</t>
  </si>
  <si>
    <t>Frais de la gestion informatique</t>
  </si>
  <si>
    <t>Autres Frais de fonctionnement des bâtiments</t>
  </si>
  <si>
    <t>Travaux et fourniture pour la voirie</t>
  </si>
  <si>
    <t>Autres Frais techniques</t>
  </si>
  <si>
    <t>Divers</t>
  </si>
  <si>
    <t>sous-total dép. fonctionnement</t>
  </si>
  <si>
    <t>DEPENSES DE TRANSFERTS</t>
  </si>
  <si>
    <t>Intervention au CPAS</t>
  </si>
  <si>
    <t>Intervention Zone de police</t>
  </si>
  <si>
    <t>Intervention SRI</t>
  </si>
  <si>
    <t>Intervention Hôpital</t>
  </si>
  <si>
    <t>Intervention traitement des déchets</t>
  </si>
  <si>
    <t>Intervention fabriques d'église &amp; laïcité</t>
  </si>
  <si>
    <t>Autres cotisations intercommunales</t>
  </si>
  <si>
    <t xml:space="preserve">Autres cotisations </t>
  </si>
  <si>
    <t>Subventions associations  (Voir liste)</t>
  </si>
  <si>
    <t>sous-total dép. transferts</t>
  </si>
  <si>
    <t>DEPENSES DE DETTE</t>
  </si>
  <si>
    <t>Intérêts débiteurs</t>
  </si>
  <si>
    <t>Charges emprunts part-propre Investissements</t>
  </si>
  <si>
    <t>Charges emprunts Assainissement</t>
  </si>
  <si>
    <t>Interventions communales au CRAC</t>
  </si>
  <si>
    <t>Charges emprunts tiers</t>
  </si>
  <si>
    <t>Charges emprunts part Etat</t>
  </si>
  <si>
    <t>Prise en charge du déficit des régies communales</t>
  </si>
  <si>
    <t xml:space="preserve">Autres </t>
  </si>
  <si>
    <t>sous-total dép. dette</t>
  </si>
  <si>
    <t>sous-total dép. prélèvements exercice</t>
  </si>
  <si>
    <t>TOTAL DEPENSES EXERCICE</t>
  </si>
  <si>
    <t>Mali Exercices antérieurs</t>
  </si>
  <si>
    <t>TOTAL DEPENSES</t>
  </si>
  <si>
    <t>2-4 Les dépenses de personnel</t>
  </si>
  <si>
    <t>DEPENSES ORDINAIRES DE PERSONNEL 
ET  DES MANDATAIRES</t>
  </si>
  <si>
    <t xml:space="preserve">Dépenses </t>
  </si>
  <si>
    <t>Recettes</t>
  </si>
  <si>
    <t>Coût net (D-R)</t>
  </si>
  <si>
    <t>Statutaires</t>
  </si>
  <si>
    <t>Contractuels non subventionnés</t>
  </si>
  <si>
    <t>Contractuels subventionnés</t>
  </si>
  <si>
    <t>Totaux:</t>
  </si>
  <si>
    <t>Coût net moyen par équivalent temps plein:</t>
  </si>
  <si>
    <t>Rapport coût net - volume des dépenses ordinaires</t>
  </si>
  <si>
    <t>Evolution en pourcentage</t>
  </si>
  <si>
    <t>Dépenses brutes</t>
  </si>
  <si>
    <t>Coût net</t>
  </si>
  <si>
    <t>3-1 Compte de résultats- Evolution</t>
  </si>
  <si>
    <t>Cash-Flow et taux de couverture des emprunts</t>
  </si>
  <si>
    <t>Charges courantes</t>
  </si>
  <si>
    <t>A</t>
  </si>
  <si>
    <t>Produits courants</t>
  </si>
  <si>
    <t>B</t>
  </si>
  <si>
    <t>Résultats courants</t>
  </si>
  <si>
    <t>Récupération des produits d'emprunts</t>
  </si>
  <si>
    <t>C</t>
  </si>
  <si>
    <t>Produits exceptionnels</t>
  </si>
  <si>
    <t>D</t>
  </si>
  <si>
    <t>Remboursement des emprunts</t>
  </si>
  <si>
    <t>E</t>
  </si>
  <si>
    <t>Charges exceptionnelles</t>
  </si>
  <si>
    <t>F</t>
  </si>
  <si>
    <t>Cash-Flow</t>
  </si>
  <si>
    <t>(B-C+D)-(A-E+F)</t>
  </si>
  <si>
    <t>Le Cash-flow peut être considéré comme le surplus financier généré par l'activité communale au cours de l'exercice.  Le cash-flow permet de calculer le ratio suivant qui donne une idée de la capacité de la commune à rembourser ses emprunts.</t>
  </si>
  <si>
    <t>Charges financières (voir "Dette")</t>
  </si>
  <si>
    <t>G</t>
  </si>
  <si>
    <t>Ratio de couverture des emprunts:</t>
  </si>
  <si>
    <t>(CF+G)/(E-C+G)</t>
  </si>
  <si>
    <t>Le ratio de couverture des emprunts par le cash-flow = (Cash-flow + Charges financières) / (Remboursements d'emprunts – Récupérations de remboursements + Charges financières)
Plus ce ratio est supérieur à l'unité plus la commune peut emprunter à l'avenir sans être obligée d'augmenter ses produits ou de diminuer ses charges.  Dans ce calcul, les charges financières sont les intérêts des emprunts, et les remboursements leurs amortissements.</t>
  </si>
  <si>
    <t>4- Créances à recouvrer au 31/12:</t>
  </si>
  <si>
    <t>40001</t>
  </si>
  <si>
    <t>Débiteurs taxes,redevances,produits par nature et exercice</t>
  </si>
  <si>
    <t>40002</t>
  </si>
  <si>
    <t>Débiteurs taxes,redevances,produits par cpte partic. indivi.</t>
  </si>
  <si>
    <t>40003</t>
  </si>
  <si>
    <t>Débiteurs de produits d'exploitation par nature et exercice</t>
  </si>
  <si>
    <t>40004</t>
  </si>
  <si>
    <t>Débiteurs de produits d'exploitation par compte parti. indiv</t>
  </si>
  <si>
    <t>40700-41700</t>
  </si>
  <si>
    <t xml:space="preserve">Débiteurs douteux </t>
  </si>
  <si>
    <t>41100</t>
  </si>
  <si>
    <t>TVA récuperable sur dépenses des services assujettis</t>
  </si>
  <si>
    <t>41204</t>
  </si>
  <si>
    <t xml:space="preserve">Impots et taxes additionnels à percevoir </t>
  </si>
  <si>
    <t>41301</t>
  </si>
  <si>
    <t xml:space="preserve">Subsides d'investissement en capital,dons et legs </t>
  </si>
  <si>
    <t>41302</t>
  </si>
  <si>
    <t xml:space="preserve">Subsides d'exploitation </t>
  </si>
  <si>
    <t>Emprunts</t>
  </si>
  <si>
    <t>Location-financement</t>
  </si>
  <si>
    <t>Empunts publics</t>
  </si>
  <si>
    <t>Intérêts et dividendes</t>
  </si>
  <si>
    <t>Débiteurs divers</t>
  </si>
  <si>
    <t>425</t>
  </si>
  <si>
    <t>Récupération des emprunts et des prêts</t>
  </si>
  <si>
    <t>428</t>
  </si>
  <si>
    <t>Crédits exigibles</t>
  </si>
  <si>
    <t>46101</t>
  </si>
  <si>
    <t>Avances accordées et acomptes 0021</t>
  </si>
  <si>
    <t>46102</t>
  </si>
  <si>
    <t>Garanties et cautionnements versés 0021</t>
  </si>
  <si>
    <t>46103</t>
  </si>
  <si>
    <t>Acomptes et avances au personnel communal 0021</t>
  </si>
  <si>
    <t>46105</t>
  </si>
  <si>
    <t>Récupérations de garanties sur emprunts 0021</t>
  </si>
  <si>
    <t>2-5: Les dépenses extraordinaires d'investissement (groupe économique 91)</t>
  </si>
  <si>
    <t>Investissements (dépenses engagées dans l'exercice par nature fonctionnelle)</t>
  </si>
  <si>
    <t>INVESTISSEMENTS</t>
  </si>
  <si>
    <t>Fonctions</t>
  </si>
  <si>
    <t>(groupe économique 91)</t>
  </si>
  <si>
    <t>0 Recettes et dépenses générales</t>
  </si>
  <si>
    <t>Années</t>
  </si>
  <si>
    <t>1 Administration générale</t>
  </si>
  <si>
    <t>Montant total</t>
  </si>
  <si>
    <t>3 Sécurité</t>
  </si>
  <si>
    <t>Budget Initial</t>
  </si>
  <si>
    <t>4 Voiries-communications</t>
  </si>
  <si>
    <t>Compte (engagements)</t>
  </si>
  <si>
    <t>5 Industrie - commerce</t>
  </si>
  <si>
    <t>6 Sylviculture- Agriculture</t>
  </si>
  <si>
    <t>70&gt;75 Enseignement</t>
  </si>
  <si>
    <t>76&gt;77 Culture et sports</t>
  </si>
  <si>
    <t>78 Radio, télévision, presse</t>
  </si>
  <si>
    <t>79 Culte</t>
  </si>
  <si>
    <t>80&gt;86 Action Sociale </t>
  </si>
  <si>
    <t>87 Santé publique et hygiène</t>
  </si>
  <si>
    <t>90&gt;92 Logement</t>
  </si>
  <si>
    <t>93 Aménagement du territoire</t>
  </si>
  <si>
    <t xml:space="preserve">Totaux </t>
  </si>
  <si>
    <t>Synthèse sur 4 ans:</t>
  </si>
  <si>
    <t>Subsides</t>
  </si>
  <si>
    <t>Auto-financement</t>
  </si>
  <si>
    <t>Recettes hors Boni</t>
  </si>
  <si>
    <t>Taux d'auto-financement:</t>
  </si>
  <si>
    <t>2-7: Les dépenses extraordinaires d'investissement (groupe économique 91)</t>
  </si>
  <si>
    <t>Investissements , dépenses imputées dans l'exercice par nature fonctionnelle</t>
  </si>
  <si>
    <t>0 Administration générale</t>
  </si>
  <si>
    <t>Compte (imputations)</t>
  </si>
  <si>
    <t>78  Radio, télévision, presse</t>
  </si>
  <si>
    <t>5-1 La dette financière</t>
  </si>
  <si>
    <t xml:space="preserve">1. </t>
  </si>
  <si>
    <t>Dette part propre</t>
  </si>
  <si>
    <t>Encours au 31/12</t>
  </si>
  <si>
    <t>Remboursements</t>
  </si>
  <si>
    <t>Intérêts</t>
  </si>
  <si>
    <t>Charges totales</t>
  </si>
  <si>
    <t>Durée théorique moy de remboursement</t>
  </si>
  <si>
    <t>2.</t>
  </si>
  <si>
    <t>Dette d'assainissement (CRAC)</t>
  </si>
  <si>
    <t>2.a.</t>
  </si>
  <si>
    <t>Part communale</t>
  </si>
  <si>
    <t>2.b.</t>
  </si>
  <si>
    <t>Part régionale (CRAC)</t>
  </si>
  <si>
    <t xml:space="preserve">3. </t>
  </si>
  <si>
    <t>Dette Part Etat</t>
  </si>
  <si>
    <t>4.</t>
  </si>
  <si>
    <t>Dette pour Tiers</t>
  </si>
  <si>
    <t xml:space="preserve">5. </t>
  </si>
  <si>
    <t>Dette garantie par la commune</t>
  </si>
  <si>
    <t>Encours</t>
  </si>
  <si>
    <t>Encours part communale (=1+2.a)</t>
  </si>
  <si>
    <t>Total des intérêts supportés par la commune</t>
  </si>
  <si>
    <t>5-2 La dette à court terme: (fournisseurs, tiers , …)</t>
  </si>
  <si>
    <t>44000</t>
  </si>
  <si>
    <t xml:space="preserve">Fournisseurs </t>
  </si>
  <si>
    <t>45100</t>
  </si>
  <si>
    <t xml:space="preserve">TVA sur services assujettis à payer </t>
  </si>
  <si>
    <t>45110</t>
  </si>
  <si>
    <t xml:space="preserve">TVA à payer après perception des tiers  </t>
  </si>
  <si>
    <t>45200</t>
  </si>
  <si>
    <t xml:space="preserve">Impots et taxes à payer </t>
  </si>
  <si>
    <t>45300</t>
  </si>
  <si>
    <t>Précompte professionnel sur rémunérations</t>
  </si>
  <si>
    <t>45310</t>
  </si>
  <si>
    <t xml:space="preserve">Précompte mobilier retenu </t>
  </si>
  <si>
    <t>45400</t>
  </si>
  <si>
    <t xml:space="preserve">Cotisation O.N.S.S.A.P.L. et autres organismes </t>
  </si>
  <si>
    <t>45452</t>
  </si>
  <si>
    <t xml:space="preserve">Cotisations pour la pension des mandataires </t>
  </si>
  <si>
    <t>45453</t>
  </si>
  <si>
    <t xml:space="preserve">Cotisations à la caisse communale de pensions </t>
  </si>
  <si>
    <t>45500</t>
  </si>
  <si>
    <t xml:space="preserve">Indemnités et salaires nets à payer </t>
  </si>
  <si>
    <t>45820</t>
  </si>
  <si>
    <t xml:space="preserve">Autres retenues sur les traitements </t>
  </si>
  <si>
    <t>46401</t>
  </si>
  <si>
    <t xml:space="preserve">Avances et acomptes reçus de créditeurs divers </t>
  </si>
  <si>
    <t>46402</t>
  </si>
  <si>
    <t>Garanties et cautionnements reçus de créditeurs</t>
  </si>
  <si>
    <t>46501</t>
  </si>
  <si>
    <t xml:space="preserve">Prêts octroyés à payer </t>
  </si>
  <si>
    <t>46502</t>
  </si>
  <si>
    <t xml:space="preserve">Subsides octroyés à payer </t>
  </si>
  <si>
    <t>46503</t>
  </si>
  <si>
    <t xml:space="preserve">compte annulé </t>
  </si>
  <si>
    <t>46601</t>
  </si>
  <si>
    <t xml:space="preserve">Créditeurs divers </t>
  </si>
  <si>
    <t>46701</t>
  </si>
  <si>
    <t xml:space="preserve">Participations à payer </t>
  </si>
  <si>
    <t>48100</t>
  </si>
  <si>
    <t xml:space="preserve">Opérations diverses pour compte de tiers </t>
  </si>
  <si>
    <t>48400</t>
  </si>
  <si>
    <t>Récupération pour une  autre commune</t>
  </si>
  <si>
    <t>48500</t>
  </si>
  <si>
    <t xml:space="preserve">Dons, legs et fondations </t>
  </si>
  <si>
    <t>7 Etat des réserves et des provisions</t>
  </si>
  <si>
    <t>Fonds de réserve ordinaire</t>
  </si>
  <si>
    <t>Solde Initial</t>
  </si>
  <si>
    <t>Alimentation</t>
  </si>
  <si>
    <t>Utilisation</t>
  </si>
  <si>
    <t>Solde 31/12</t>
  </si>
  <si>
    <t>Fonds de réserve extraordinaire</t>
  </si>
  <si>
    <t>Provisions pour risques et charges:</t>
  </si>
  <si>
    <t>Etat de la trésorerie au 31/12</t>
  </si>
  <si>
    <t>Trésorerie courante</t>
  </si>
  <si>
    <t>Trésorerie des emprunts</t>
  </si>
  <si>
    <t>Crédit de trésorerie court terme</t>
  </si>
  <si>
    <t>Intérêts et produits(total au 31/12)</t>
  </si>
  <si>
    <t>Intérêts créditeurs</t>
  </si>
  <si>
    <t>Produits des placements</t>
  </si>
  <si>
    <t>Précomptes et taxes sur placements</t>
  </si>
  <si>
    <t>Rendement net de la trésorerie</t>
  </si>
  <si>
    <t>Volume total des placement &gt; à 1 an:</t>
  </si>
  <si>
    <t>Fonds placés pour dons et legs:</t>
  </si>
  <si>
    <t>6-2 Evolution de la trésorerie au cours du dernier exercice</t>
  </si>
  <si>
    <t>Solde de trésorerie courante à l'issue de chaque mois (sur base des situations mensuelles de caisse)</t>
  </si>
  <si>
    <t>Solde</t>
  </si>
  <si>
    <t>Dépenses</t>
  </si>
  <si>
    <t>1er janvier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</si>
  <si>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</si>
  <si>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</si>
  <si>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</si>
  <si>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</si>
  <si>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</si>
  <si>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</si>
  <si>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</si>
  <si>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</si>
  <si>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</si>
  <si>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</si>
  <si>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</si>
  <si>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</si>
  <si>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Volume annuel:</t>
  </si>
  <si>
    <t>8 Tableau synthétique des mutations de l'actif immobilisé</t>
  </si>
  <si>
    <t>Mutations en + Acquisitions et investissements</t>
  </si>
  <si>
    <t>Mutations en - Ventes</t>
  </si>
  <si>
    <t>Réévaluations</t>
  </si>
  <si>
    <t>Amortissements</t>
  </si>
  <si>
    <t>EVALUATION DES OPERATIONS DE L'EXERCICE</t>
  </si>
  <si>
    <t xml:space="preserve">I .Immobilisations incorporelles </t>
  </si>
  <si>
    <t>L'évaluation  des opérations de l'exercice a été réalisée conformément à la législation</t>
  </si>
  <si>
    <t>II.Immobilisations corporelles</t>
  </si>
  <si>
    <t>22/26</t>
  </si>
  <si>
    <t xml:space="preserve">en vigueur. </t>
  </si>
  <si>
    <t>Patrimoine immobilier</t>
  </si>
  <si>
    <t xml:space="preserve">      A. Terres et terrains non bâtis ..........................................................................................................</t>
  </si>
  <si>
    <t>Il convient notamment de noter que les réévaluations ont été établies :</t>
  </si>
  <si>
    <t xml:space="preserve">      B. Constructions et leurs terrains ........................................................................................................... </t>
  </si>
  <si>
    <t xml:space="preserve">      C. Voiries ..........................................................................................................</t>
  </si>
  <si>
    <t>- pour les terrains, sur base du rendement du centime additionnel. Celui-ci est de</t>
  </si>
  <si>
    <t xml:space="preserve">      D. Ouvrages d'art ..........................................................................................................</t>
  </si>
  <si>
    <t>pour l'exercice en cours contre</t>
  </si>
  <si>
    <t xml:space="preserve"> pour l'exercice précédent.</t>
  </si>
  <si>
    <t xml:space="preserve">      E. Cours et plans d'eau ..........................................................................................................</t>
  </si>
  <si>
    <t>Patrimoine mobilier</t>
  </si>
  <si>
    <t>Taux du réajustement</t>
  </si>
  <si>
    <t xml:space="preserve">      F. Mobilier, matériel, équipements et sign. routière..........................................................................................................</t>
  </si>
  <si>
    <t>230/3</t>
  </si>
  <si>
    <t>C.Ad. Ex. N - C.Ad. Ex N-1/</t>
  </si>
  <si>
    <t xml:space="preserve">      G. Patrimoine artistique et mobilier divers ..........................................................................................................</t>
  </si>
  <si>
    <t>C.Ad. Ex N-1</t>
  </si>
  <si>
    <t>Autres immobilisations</t>
  </si>
  <si>
    <t xml:space="preserve">      H. Immobilisations en cours d'exécution ...........................................................................................................</t>
  </si>
  <si>
    <t>- pour les bâtiments, sur base de l'indice ABEX. Celui-ci est de</t>
  </si>
  <si>
    <t>pour l'exercice en</t>
  </si>
  <si>
    <t xml:space="preserve">      I. Droits réels d'emphythéoses et superficies ..........................................................................................................</t>
  </si>
  <si>
    <t xml:space="preserve">  cours contre</t>
  </si>
  <si>
    <t>pour l'exercice précédent.</t>
  </si>
  <si>
    <t xml:space="preserve">      J. Immobilisations en location-financement ..........................................................................................................</t>
  </si>
  <si>
    <t>262/3</t>
  </si>
  <si>
    <t>III.Subsides d'investissements accordés</t>
  </si>
  <si>
    <t xml:space="preserve">      A. Aux entreprises privées ..........................................................................................................</t>
  </si>
  <si>
    <t>ABEX Ex. N - ABEX Ex N-1</t>
  </si>
  <si>
    <t xml:space="preserve">      B. Aux ménages, ASBL et autres organismes ..........................................................................................................</t>
  </si>
  <si>
    <t xml:space="preserve"> ABEX Ex N-1</t>
  </si>
  <si>
    <t xml:space="preserve">      C. A l'Autorité supérieure ..........................................................................................................</t>
  </si>
  <si>
    <t xml:space="preserve">      D. Aux autres pouvoirs publics ..........................................................................................................</t>
  </si>
  <si>
    <t>Si il a été fait exception aux règles légales , veuillez en détailler la raison ci-après:</t>
  </si>
  <si>
    <t>IV.Promesses de subsides et prêts accordés</t>
  </si>
  <si>
    <t xml:space="preserve">      A. Promesse de subsides à recevoir...........................................................................................................</t>
  </si>
  <si>
    <t>270/4</t>
  </si>
  <si>
    <t xml:space="preserve">      B. Prêts accordés ..........................................................................................................</t>
  </si>
  <si>
    <t>V.Autres actifs financiers</t>
  </si>
  <si>
    <t xml:space="preserve">      A. Participations et titres à revenus fixes ..........................................................................................................</t>
  </si>
  <si>
    <t>282/5</t>
  </si>
  <si>
    <t xml:space="preserve">      B. Cautionnements versés à plus d'un an ..........................................................................................................</t>
  </si>
  <si>
    <t>Variation:</t>
  </si>
  <si>
    <t>&lt;total des mutations,réévaluations et amortissements</t>
  </si>
  <si>
    <t>10- Récapitulatif des tiers subsidiés</t>
  </si>
  <si>
    <t>Montants des subsides accordés</t>
  </si>
  <si>
    <t>C.généraux:</t>
  </si>
  <si>
    <t xml:space="preserve">Catégories de tiers </t>
  </si>
  <si>
    <t>63110</t>
  </si>
  <si>
    <t>Subventions d'exploitation aux entreprises en intérêts</t>
  </si>
  <si>
    <t>63121</t>
  </si>
  <si>
    <t>Subventions directes d'exploitation aux entreprises</t>
  </si>
  <si>
    <t>63122</t>
  </si>
  <si>
    <t>Subventions indirectes d'exploitation aux entreprises</t>
  </si>
  <si>
    <t>63211</t>
  </si>
  <si>
    <t xml:space="preserve">Primes et subventions directes aux ménages </t>
  </si>
  <si>
    <t>63212</t>
  </si>
  <si>
    <t>Primes et subventions indirectes versées aux ménages</t>
  </si>
  <si>
    <t>63411</t>
  </si>
  <si>
    <t>Subventions à l'Etat pour frais fonct.de l'enseignement</t>
  </si>
  <si>
    <t>63412</t>
  </si>
  <si>
    <t>Contr.fr.de fonct.et rémunérations supportées par l'Etat</t>
  </si>
  <si>
    <t>63611</t>
  </si>
  <si>
    <t>Contributions dans rémunération et pension de l'enseignement</t>
  </si>
  <si>
    <t>63612</t>
  </si>
  <si>
    <t>Contributions aux frais de fonctionnement de l'enseignement</t>
  </si>
  <si>
    <t>63613</t>
  </si>
  <si>
    <t>Contributions aux charges financières des pouvoirs publics</t>
  </si>
  <si>
    <t>63617</t>
  </si>
  <si>
    <t>Contributions aux frais fonct.des autres pouvoirs publics</t>
  </si>
  <si>
    <t>63618</t>
  </si>
  <si>
    <t xml:space="preserve">Contributions dans le déficit des hopitaux publics </t>
  </si>
  <si>
    <t>Annexe au point 10:</t>
  </si>
  <si>
    <t>Organismes et tiers ayant bénéficié d'un subside ou transfert de plus de :</t>
  </si>
  <si>
    <t>Noms:</t>
  </si>
  <si>
    <t>Compte Particulier</t>
  </si>
  <si>
    <t>Montants octroyés au 31/12</t>
  </si>
  <si>
    <t>11. Les principaux fournisseurs</t>
  </si>
  <si>
    <t>Liste des fourniseurs dont le total des commandes a atteint au moins:</t>
  </si>
  <si>
    <t>au 31/12</t>
  </si>
  <si>
    <t>Total des commandes</t>
  </si>
  <si>
    <t>(totalisation sur base des comptes particuliers)</t>
  </si>
  <si>
    <t xml:space="preserve">    </t>
  </si>
  <si>
    <t xml:space="preserve">12:  Indicateurs et ratios </t>
  </si>
  <si>
    <t>Evolution du chiffre de la population:</t>
  </si>
  <si>
    <t>Ratios budgétaires:</t>
  </si>
  <si>
    <t>Résultat budgétaire exercice propre  par habitant</t>
  </si>
  <si>
    <t>Résultat budgétaire global par habitant</t>
  </si>
  <si>
    <t>Ratios sur recettes</t>
  </si>
  <si>
    <t>Recettes budgétaires</t>
  </si>
  <si>
    <t>Recettes ordinaires par habitant</t>
  </si>
  <si>
    <t>Recettes de prestation par habitant</t>
  </si>
  <si>
    <t>Recettes de transfert par habitant</t>
  </si>
  <si>
    <t>Recettes de dette par habitant</t>
  </si>
  <si>
    <t>Return fiscal additionnel P.Immobilier/habitant</t>
  </si>
  <si>
    <t>Return fiscal additionnel I.P.P./habitant</t>
  </si>
  <si>
    <t>Return fiscal des taxes communales / habitant</t>
  </si>
  <si>
    <t>Return fiscal annuel total par habitant:</t>
  </si>
  <si>
    <t>Poids relatif de la fiscalité /ensemble des recettes(en %)</t>
  </si>
  <si>
    <t>Ratios sur dépenses</t>
  </si>
  <si>
    <t>Dépenses budgétaires</t>
  </si>
  <si>
    <t>Dépenses ordinaires par habitant</t>
  </si>
  <si>
    <t>Dépenses de transfert par habitant</t>
  </si>
  <si>
    <t>Dépenses de fonctionnement par habitant</t>
  </si>
  <si>
    <t>Dépenses de personnel par habitant (coût net)</t>
  </si>
  <si>
    <t>Dépenses de dette par habitant</t>
  </si>
  <si>
    <t>Taux de couverture des dépenses par la fiscalité (en %)</t>
  </si>
  <si>
    <t>Dépenses moyennes d'éclairage public/km de voirie</t>
  </si>
  <si>
    <t>Dépenses d'investissement par km de voirie</t>
  </si>
  <si>
    <t xml:space="preserve">13:  Commentaires synthétiques du DF </t>
  </si>
  <si>
    <t>9- Droits et engagements hors bilan</t>
  </si>
  <si>
    <t>DROITS ET ENGAGEMENTS HORS BILAN</t>
  </si>
  <si>
    <t>Un des principes de base de la comptabilité générale est son caractère complet.</t>
  </si>
  <si>
    <t>Ce principe implique que la commune mentionne dans son annexe les droits et engagements</t>
  </si>
  <si>
    <t>qui ne figurent pas au bilan parce que liés à des opérations ne donnant pas naissance à des</t>
  </si>
  <si>
    <t xml:space="preserve">actifs ou à des passifs. </t>
  </si>
  <si>
    <t>*- Garanties constituées par des tiers au profit de la commune:</t>
  </si>
  <si>
    <t>Tiers garant</t>
  </si>
  <si>
    <t>Objet de la garantie</t>
  </si>
  <si>
    <t>*- Garanties constituées par la commune au profit de tiers:</t>
  </si>
  <si>
    <t>Tiers garanti</t>
  </si>
  <si>
    <t>*- Obligations en cas d'acquisition ou de cession d'actifs immobilisés:</t>
  </si>
  <si>
    <t>Créancier</t>
  </si>
  <si>
    <t>Cause de l'obligation</t>
  </si>
  <si>
    <t>*- Droits sur des biens appartenant à des tiers et détenus par la commune:</t>
  </si>
  <si>
    <t>Débiteur</t>
  </si>
  <si>
    <t>Origine du droit</t>
  </si>
  <si>
    <t>Administration communale de</t>
  </si>
  <si>
    <t>GOUVY</t>
  </si>
  <si>
    <t>BOVIGNY 59</t>
  </si>
  <si>
    <t>6671 GOUVY</t>
  </si>
  <si>
    <t>www.gouvy.be</t>
  </si>
  <si>
    <t>DELPHINE NEVE</t>
  </si>
  <si>
    <t>080.29.29.21</t>
  </si>
  <si>
    <t>080.29.29.39</t>
  </si>
  <si>
    <t>delphine.neve@gouvy.be</t>
  </si>
  <si>
    <t>Marie LAMBERTZ</t>
  </si>
  <si>
    <t>080.29.29.49</t>
  </si>
  <si>
    <t>marie.lambertz@gouvy.be</t>
  </si>
  <si>
    <t>ZP FAMENNE-ARDENNE</t>
  </si>
  <si>
    <t>DURBUY, EREZEE, HOTTON, GOUVY, HOUFFALIZE, LA ROCHE-EN-ARDENNE, MANHAY, MARCHE-EN-FAMENNE, NASSOGNE, RENDEUX, TENNEVILLE, VIELSALM</t>
  </si>
  <si>
    <t>LUXEMBOURG</t>
  </si>
  <si>
    <t>Non</t>
  </si>
  <si>
    <t>CPAS DE GOUVY</t>
  </si>
  <si>
    <t>002100000000066</t>
  </si>
  <si>
    <t>ZONE DE POLICE FAMENNE-ARDENNE</t>
  </si>
  <si>
    <t>002100000091006</t>
  </si>
  <si>
    <t>ZONE DE SECOURS UNIQUE</t>
  </si>
  <si>
    <t>002100000091861</t>
  </si>
  <si>
    <t>VIVALIA</t>
  </si>
  <si>
    <t>002100000000562</t>
  </si>
  <si>
    <t>S.I. OURTHE ORIENTALE (SYNDICAT D'INITIATIVE GOUVY</t>
  </si>
  <si>
    <t>002100000000189</t>
  </si>
  <si>
    <t>F.E. OURTHE</t>
  </si>
  <si>
    <t>002100000000023</t>
  </si>
  <si>
    <t>KLINIK ST-JOSEPH</t>
  </si>
  <si>
    <t>002100000091300</t>
  </si>
  <si>
    <t>F.E. GOUVY-PAROISSE</t>
  </si>
  <si>
    <t>002100000000022</t>
  </si>
  <si>
    <t>IDELUX DEVELOPPEMENT</t>
  </si>
  <si>
    <t>002100000000658</t>
  </si>
  <si>
    <t>C.M.H CENTRE MEDICAL HELIPORTE ASBL</t>
  </si>
  <si>
    <t>002100000000669</t>
  </si>
  <si>
    <t>C'EST TOUT COMM</t>
  </si>
  <si>
    <t>002100000092492</t>
  </si>
  <si>
    <t>IDELUX EAU</t>
  </si>
  <si>
    <t>002100000092063</t>
  </si>
  <si>
    <t>F.E. BEHO</t>
  </si>
  <si>
    <t>002100000000013</t>
  </si>
  <si>
    <t>PARC NATUREL DES 2 OURTHES (PNDO)</t>
  </si>
  <si>
    <t>002100000000920</t>
  </si>
  <si>
    <t>MAISON DU TOURISME (val de salm/sources de l'Ourth</t>
  </si>
  <si>
    <t>002100000091009</t>
  </si>
  <si>
    <t>CERCLE HORTICOLE "LES TILLEULS"</t>
  </si>
  <si>
    <t>002100000091583</t>
  </si>
  <si>
    <t>MOURY</t>
  </si>
  <si>
    <t>0403907307</t>
  </si>
  <si>
    <t>ROBERTY</t>
  </si>
  <si>
    <t>0425229093</t>
  </si>
  <si>
    <t>SPGE</t>
  </si>
  <si>
    <t>0420651980</t>
  </si>
  <si>
    <t>IDELUX ENVIRONNEMENT</t>
  </si>
  <si>
    <t>0729610739</t>
  </si>
  <si>
    <t>ENTREPRISE B. DEUMER</t>
  </si>
  <si>
    <t>0430151547</t>
  </si>
  <si>
    <t>ETHIAS S.A.</t>
  </si>
  <si>
    <t>0404484654</t>
  </si>
  <si>
    <t>ETS GOOSSE</t>
  </si>
  <si>
    <t>0430694450</t>
  </si>
  <si>
    <t>LUMINUS</t>
  </si>
  <si>
    <t>0471811661</t>
  </si>
  <si>
    <t>COMFORT ENERGY S.A.</t>
  </si>
  <si>
    <t>0458280458</t>
  </si>
  <si>
    <t>TOTALENERGIES POWER _ GAS BELGIUM (LAMPIRIS)</t>
  </si>
  <si>
    <t>0859655570</t>
  </si>
  <si>
    <t>CIVADIS</t>
  </si>
  <si>
    <t>0861023666</t>
  </si>
  <si>
    <t>SODELUX</t>
  </si>
  <si>
    <t>0449122767</t>
  </si>
  <si>
    <t>LUC NELLES ARCHITECTES ASSOCIES</t>
  </si>
  <si>
    <t>0807730777</t>
  </si>
  <si>
    <t>0204359994</t>
  </si>
  <si>
    <t>ORES S.C.R.L.</t>
  </si>
  <si>
    <t>0543696579</t>
  </si>
  <si>
    <t>ERIC GRANDJEAN S.A.</t>
  </si>
  <si>
    <t>0477997390</t>
  </si>
  <si>
    <t>TRTC BONFOND FILS</t>
  </si>
  <si>
    <t>0423384412</t>
  </si>
  <si>
    <t>LA TABLE DES HAUTES ARDENNES</t>
  </si>
  <si>
    <t>0836093379</t>
  </si>
  <si>
    <t>I.N.I.S.MA ASBL</t>
  </si>
  <si>
    <t>0413106271</t>
  </si>
  <si>
    <t>ESI INFORMATIQUE</t>
  </si>
  <si>
    <t>0431066713</t>
  </si>
  <si>
    <t>ALBERT ET JULIEN GODEFROID</t>
  </si>
  <si>
    <t>0441703554</t>
  </si>
  <si>
    <t>AXA BELGIUM</t>
  </si>
  <si>
    <t>0404483367</t>
  </si>
  <si>
    <t>SPRL RENE LEJEUNE ET FILS</t>
  </si>
  <si>
    <t>0458355682</t>
  </si>
  <si>
    <t>T.V.B.</t>
  </si>
  <si>
    <t>0454827357</t>
  </si>
  <si>
    <t>LACASSE MONFORT SPRL</t>
  </si>
  <si>
    <t>0434619881</t>
  </si>
  <si>
    <t>LES HAUTES ARDENNES</t>
  </si>
  <si>
    <t>040757499401</t>
  </si>
  <si>
    <t>ADM. COMMUNALE DE MALMEDY</t>
  </si>
  <si>
    <t>000000000000151</t>
  </si>
  <si>
    <t>LA POSTE S.A. de droit public</t>
  </si>
  <si>
    <t>0214596464</t>
  </si>
  <si>
    <t>PROV LUXEMBOURG-RECETTES GENERALES</t>
  </si>
  <si>
    <t>0207725401</t>
  </si>
  <si>
    <t>ARNOULD ETIENNE</t>
  </si>
  <si>
    <t>0885733328</t>
  </si>
  <si>
    <t>PROXIMUS</t>
  </si>
  <si>
    <t>0202239951</t>
  </si>
  <si>
    <t>PEPINIERES MAITREJEAN R.</t>
  </si>
  <si>
    <t>0428643988</t>
  </si>
  <si>
    <t>SUD EQUIPEMENT</t>
  </si>
  <si>
    <t>0885561005</t>
  </si>
  <si>
    <t>RICOH BELGIUM</t>
  </si>
  <si>
    <t>0418856193</t>
  </si>
  <si>
    <t>EXCELLE PRINT</t>
  </si>
  <si>
    <t>0819928528</t>
  </si>
  <si>
    <t>BRICOLUX</t>
  </si>
  <si>
    <t>0412998185</t>
  </si>
  <si>
    <t>LB CONSULT</t>
  </si>
  <si>
    <t>0859936177</t>
  </si>
  <si>
    <t>PEPINIERES YVES PIROTHON</t>
  </si>
  <si>
    <t>0443865763</t>
  </si>
  <si>
    <t>EVRARD</t>
  </si>
  <si>
    <t>0475670182</t>
  </si>
  <si>
    <t>LARECO</t>
  </si>
  <si>
    <t>0444719066</t>
  </si>
  <si>
    <t>SERV. PUBLIC FEDERAL INTERIEUR- CARTES IDENTITES</t>
  </si>
  <si>
    <t>000000000001059</t>
  </si>
  <si>
    <t>COMAT</t>
  </si>
  <si>
    <t>000000000002060</t>
  </si>
  <si>
    <t>ETS LAMBERT MARQUAGE</t>
  </si>
  <si>
    <t>0477106475</t>
  </si>
  <si>
    <t>GULF - REIFF MASUTT</t>
  </si>
  <si>
    <t>000000000002054</t>
  </si>
  <si>
    <t>MENSURA EDPB - SEPP</t>
  </si>
  <si>
    <t>0410664742</t>
  </si>
  <si>
    <t>JJ BURNOTTE</t>
  </si>
  <si>
    <t>0431481041</t>
  </si>
  <si>
    <t>ADVANCE - STUDIO PUBLICITAIRE</t>
  </si>
  <si>
    <t>0651569982</t>
  </si>
  <si>
    <t>FORCH - LHOMME TOOLS _ FASTENERS</t>
  </si>
  <si>
    <t>0466934739</t>
  </si>
  <si>
    <t>RCA VIELSALM</t>
  </si>
  <si>
    <t>0744365825</t>
  </si>
  <si>
    <t>DLIVRE</t>
  </si>
  <si>
    <t>0889872456</t>
  </si>
  <si>
    <t>DECKERS QUENTIN</t>
  </si>
  <si>
    <t>1010193731</t>
  </si>
  <si>
    <t>JARDICENTRE / LOCACENTRE</t>
  </si>
  <si>
    <t>0479425072</t>
  </si>
  <si>
    <t>BODARWE S.A.</t>
  </si>
  <si>
    <t>0428086239</t>
  </si>
  <si>
    <t>MARTIN NICOLAS</t>
  </si>
  <si>
    <t>0688599238</t>
  </si>
  <si>
    <t>ITS ENERGY</t>
  </si>
  <si>
    <t>0726752308</t>
  </si>
  <si>
    <t>DUJARDIN JOACKIM</t>
  </si>
  <si>
    <t>0714872182</t>
  </si>
  <si>
    <t>DAOUST INTERIM</t>
  </si>
  <si>
    <t>0400523292</t>
  </si>
  <si>
    <t>PEPINIERES DUPREZ</t>
  </si>
  <si>
    <t>0891543034</t>
  </si>
  <si>
    <t>VANDENBROELE EDITIONS</t>
  </si>
  <si>
    <t>0451355351</t>
  </si>
  <si>
    <t>ORDIGES</t>
  </si>
  <si>
    <t>000756220766</t>
  </si>
  <si>
    <t>FONDATION RURALE DE WALLONIE (FRW)</t>
  </si>
  <si>
    <t>000000000001724</t>
  </si>
  <si>
    <t>LYRECO BELGIUM SA</t>
  </si>
  <si>
    <t>0406469194</t>
  </si>
  <si>
    <t>GLOBAL NET (glorieux sa)</t>
  </si>
  <si>
    <t>0401241290</t>
  </si>
  <si>
    <t>SPF FINANCES</t>
  </si>
  <si>
    <t>000000000001144</t>
  </si>
  <si>
    <t>GARAGE LEMASSON DOMINIQUE</t>
  </si>
  <si>
    <t>0468033809</t>
  </si>
  <si>
    <t>COMMUNE DE GOUVY</t>
  </si>
  <si>
    <t>0216695525</t>
  </si>
  <si>
    <t>H. BERG _ ASSOCIES</t>
  </si>
  <si>
    <t>0451491547</t>
  </si>
  <si>
    <t>BOPADIS SRL</t>
  </si>
  <si>
    <t>0735451624</t>
  </si>
  <si>
    <t>SPF MOBILITE ET TRANSPORT</t>
  </si>
  <si>
    <t>000000000001505</t>
  </si>
  <si>
    <t>SPF AE SEGS Activites consulaires (confect passeports</t>
  </si>
  <si>
    <t>000000000001114</t>
  </si>
  <si>
    <t>WERGIFOSSE MICHEL</t>
  </si>
  <si>
    <t>0866377967</t>
  </si>
  <si>
    <t>DEPENSES</t>
  </si>
  <si>
    <t>RECETTES</t>
  </si>
  <si>
    <t>Nombre de personnes occupées au 31/12</t>
  </si>
  <si>
    <t>Nombre personnes occupées</t>
  </si>
  <si>
    <t>FOYER BETHESDA ASBL</t>
  </si>
  <si>
    <t>Garantie locative</t>
  </si>
  <si>
    <t>LE REVEIL ASBL</t>
  </si>
  <si>
    <t>Acte notarié du 29/07/2021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</si>
</sst>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€&quot;_-;\-* #,##0.00\ &quot;€&quot;_-;_-* &quot;-&quot;??\ &quot;€&quot;_-;_-@_-"/>
    <numFmt numFmtId="164" formatCode="_-* #,##0.00&quot; €&quot;_-;\-* #,##0.00&quot; €&quot;_-;_-* \-??&quot; €&quot;_-;_-@_-"/>
    <numFmt numFmtId="165" formatCode="_-* #,##0.00\ _€_-;\-* #,##0.00\ _€_-;_-* \-??\ _€_-;_-@_-"/>
    <numFmt numFmtId="166" formatCode="_-* #,##0.00\ _F_B_-;\-* #,##0.00\ _F_B_-;_-* \-??\ _F_B_-;_-@_-"/>
    <numFmt numFmtId="167" formatCode="0\ %"/>
    <numFmt numFmtId="168" formatCode="#,##0.00_ ;\-#,##0.00\ "/>
    <numFmt numFmtId="169" formatCode="0.00\ %"/>
    <numFmt numFmtId="170" formatCode="0.0%"/>
    <numFmt numFmtId="171" formatCode="[$-40C]#,##0\ _€;[Red]\-#,##0\ _€"/>
    <numFmt numFmtId="172" formatCode="#,##0.000"/>
    <numFmt numFmtId="173" formatCode="_-* #,##0&quot; €&quot;_-;\-* #,##0&quot; €&quot;_-;_-* \-??&quot; €&quot;_-;_-@_-"/>
    <numFmt numFmtId="174" formatCode="#,##0&quot; €&quot;;[Red]\-#,##0&quot; €&quot;"/>
    <numFmt numFmtId="175" formatCode="#,##0.00&quot; €&quot;"/>
  </numFmts>
  <fonts count="39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0080"/>
      <name val="Arial"/>
      <family val="2"/>
    </font>
    <font>
      <i/>
      <sz val="8"/>
      <name val="Arial"/>
      <family val="2"/>
    </font>
    <font>
      <sz val="10"/>
      <color rgb="FFFFFFFF"/>
      <name val="Arial"/>
      <family val="2"/>
    </font>
    <font>
      <u/>
      <sz val="10"/>
      <color rgb="FF0000FF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u/>
      <sz val="10"/>
      <name val="Arial"/>
      <family val="2"/>
    </font>
    <font>
      <b/>
      <u/>
      <sz val="10"/>
      <color rgb="FF0000FF"/>
      <name val="Arial"/>
      <family val="2"/>
    </font>
    <font>
      <sz val="10"/>
      <color rgb="FF993300"/>
      <name val="Arial"/>
      <family val="2"/>
    </font>
    <font>
      <sz val="10"/>
      <color rgb="FF33333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rgb="FFFFFFFF"/>
      <name val="Arial"/>
      <family val="2"/>
    </font>
    <font>
      <b/>
      <sz val="8"/>
      <color rgb="FFFFFFFF"/>
      <name val="Arial"/>
      <family val="2"/>
    </font>
    <font>
      <sz val="9"/>
      <color rgb="FFFFFFFF"/>
      <name val="Arial"/>
      <family val="2"/>
    </font>
    <font>
      <b/>
      <sz val="9.5"/>
      <name val="Arial"/>
      <family val="2"/>
    </font>
    <font>
      <b/>
      <sz val="12"/>
      <name val="Verdana"/>
      <family val="2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b/>
      <sz val="10"/>
      <color rgb="FF000000"/>
      <name val="Arial"/>
      <family val="2"/>
    </font>
    <font>
      <i/>
      <sz val="10"/>
      <color rgb="FF000080"/>
      <name val="Arial"/>
      <family val="2"/>
    </font>
    <font>
      <b/>
      <sz val="10"/>
      <color rgb="FF0000FF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9.5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10"/>
      <color rgb="FFC0C0C0"/>
      <name val="Arial"/>
      <family val="2"/>
    </font>
    <font>
      <b/>
      <sz val="12"/>
      <color rgb="FFFF0000"/>
      <name val="Arial"/>
      <family val="2"/>
    </font>
    <font>
      <b/>
      <sz val="10"/>
      <color rgb="FF993300"/>
      <name val="Arial"/>
      <family val="2"/>
    </font>
    <font>
      <b/>
      <sz val="10"/>
      <color rgb="FFFF66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FF"/>
        <bgColor rgb="FFFFFFF7"/>
      </patternFill>
    </fill>
    <fill>
      <patternFill patternType="solid">
        <fgColor rgb="FFFFCC00"/>
        <bgColor rgb="FFFFC000"/>
      </patternFill>
    </fill>
    <fill>
      <patternFill patternType="solid">
        <fgColor rgb="FFFFFF00"/>
        <bgColor rgb="FFFFCC00"/>
      </patternFill>
    </fill>
    <fill>
      <patternFill patternType="solid">
        <fgColor rgb="FF666698"/>
        <bgColor rgb="FF808064"/>
      </patternFill>
    </fill>
    <fill>
      <patternFill patternType="solid">
        <fgColor rgb="FFCCCCFF"/>
        <bgColor rgb="FFD9D9DB"/>
      </patternFill>
    </fill>
    <fill>
      <patternFill patternType="solid">
        <fgColor rgb="FFFFCC99"/>
        <bgColor rgb="FFFFE2B6"/>
      </patternFill>
    </fill>
    <fill>
      <patternFill patternType="solid">
        <fgColor rgb="FFFF99CC"/>
        <bgColor rgb="FFFFCC99"/>
      </patternFill>
    </fill>
    <fill>
      <patternFill patternType="solid">
        <fgColor rgb="FFCCFFCC"/>
        <bgColor rgb="FFD4FCA2"/>
      </patternFill>
    </fill>
    <fill>
      <patternFill patternType="solid">
        <fgColor rgb="FFFF0000"/>
        <bgColor rgb="FFFF3300"/>
      </patternFill>
    </fill>
    <fill>
      <patternFill patternType="solid">
        <fgColor rgb="FF000080"/>
        <bgColor rgb="FF002959"/>
      </patternFill>
    </fill>
    <fill>
      <patternFill patternType="solid">
        <fgColor rgb="FF339966"/>
        <bgColor rgb="FF00B050"/>
      </patternFill>
    </fill>
    <fill>
      <patternFill patternType="solid">
        <fgColor rgb="FF99CCFF"/>
        <bgColor rgb="FFA3C4FF"/>
      </patternFill>
    </fill>
    <fill>
      <patternFill patternType="solid">
        <fgColor rgb="FFCCFFFF"/>
        <bgColor rgb="FFE4F9FF"/>
      </patternFill>
    </fill>
    <fill>
      <patternFill patternType="solid">
        <fgColor rgb="FF993366"/>
        <bgColor rgb="FFC0504D"/>
      </patternFill>
    </fill>
    <fill>
      <patternFill patternType="solid">
        <fgColor rgb="FFC0C0C0"/>
        <bgColor rgb="FFCCCCFF"/>
      </patternFill>
    </fill>
    <fill>
      <patternFill patternType="solid">
        <fgColor rgb="FF333399"/>
        <bgColor rgb="FF474776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5">
    <xf numFmtId="0" fontId="0" fillId="0" borderId="0"/>
    <xf numFmtId="165" fontId="1" fillId="0" borderId="0" applyBorder="0" applyAlignment="0" applyProtection="0"/>
    <xf numFmtId="167" fontId="1" fillId="0" borderId="0" applyBorder="0" applyAlignment="0" applyProtection="0"/>
    <xf numFmtId="0" fontId="8" fillId="0" borderId="0" applyBorder="0" applyAlignment="0" applyProtection="0"/>
    <xf numFmtId="164" fontId="1" fillId="0" borderId="0" applyBorder="0" applyAlignment="0" applyProtection="0"/>
    <xf numFmtId="164" fontId="1" fillId="0" borderId="0" applyBorder="0" applyAlignment="0" applyProtection="0"/>
    <xf numFmtId="164" fontId="1" fillId="0" borderId="0" applyBorder="0" applyAlignment="0" applyProtection="0"/>
    <xf numFmtId="165" fontId="1" fillId="0" borderId="0" applyBorder="0" applyAlignment="0" applyProtection="0"/>
    <xf numFmtId="165" fontId="1" fillId="0" borderId="0" applyBorder="0" applyAlignment="0" applyProtection="0"/>
    <xf numFmtId="166" fontId="1" fillId="0" borderId="0" applyBorder="0" applyAlignment="0" applyProtection="0"/>
    <xf numFmtId="0" fontId="2" fillId="0" borderId="0"/>
    <xf numFmtId="0" fontId="2" fillId="0" borderId="0"/>
    <xf numFmtId="167" fontId="1" fillId="0" borderId="0" applyBorder="0" applyAlignment="0" applyProtection="0"/>
    <xf numFmtId="167" fontId="1" fillId="0" borderId="0" applyBorder="0" applyAlignment="0" applyProtection="0"/>
    <xf numFmtId="44" fontId="1" fillId="0" borderId="0" applyFont="0" applyFill="0" applyBorder="0" applyAlignment="0" applyProtection="0"/>
  </cellStyleXfs>
  <cellXfs count="455">
    <xf numFmtId="0" fontId="0" fillId="0" borderId="0" xfId="0"/>
    <xf numFmtId="0" fontId="3" fillId="0" borderId="0" xfId="0" applyFont="1"/>
    <xf numFmtId="0" fontId="4" fillId="2" borderId="0" xfId="0" applyFont="1" applyFill="1"/>
    <xf numFmtId="0" fontId="5" fillId="0" borderId="1" xfId="0" applyFont="1" applyBorder="1" applyAlignment="1">
      <alignment horizontal="center"/>
    </xf>
    <xf numFmtId="0" fontId="3" fillId="3" borderId="0" xfId="0" applyFont="1" applyFill="1"/>
    <xf numFmtId="0" fontId="0" fillId="3" borderId="0" xfId="0" applyFill="1"/>
    <xf numFmtId="0" fontId="3" fillId="4" borderId="2" xfId="0" applyFont="1" applyFill="1" applyBorder="1"/>
    <xf numFmtId="0" fontId="3" fillId="4" borderId="3" xfId="0" applyFont="1" applyFill="1" applyBorder="1" applyAlignment="1">
      <alignment horizontal="right"/>
    </xf>
    <xf numFmtId="0" fontId="3" fillId="4" borderId="3" xfId="0" applyFont="1" applyFill="1" applyBorder="1"/>
    <xf numFmtId="0" fontId="3" fillId="5" borderId="1" xfId="0" applyFont="1" applyFill="1" applyBorder="1" applyAlignment="1">
      <alignment horizontal="center"/>
    </xf>
    <xf numFmtId="0" fontId="3" fillId="4" borderId="4" xfId="0" applyFont="1" applyFill="1" applyBorder="1"/>
    <xf numFmtId="0" fontId="3" fillId="4" borderId="5" xfId="0" applyFont="1" applyFill="1" applyBorder="1"/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49" fontId="3" fillId="0" borderId="3" xfId="0" applyNumberFormat="1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right"/>
    </xf>
    <xf numFmtId="0" fontId="2" fillId="0" borderId="0" xfId="0" applyFont="1"/>
    <xf numFmtId="0" fontId="2" fillId="0" borderId="9" xfId="0" applyFont="1" applyBorder="1"/>
    <xf numFmtId="0" fontId="2" fillId="0" borderId="7" xfId="0" applyFont="1" applyBorder="1"/>
    <xf numFmtId="0" fontId="2" fillId="0" borderId="11" xfId="0" applyFont="1" applyBorder="1"/>
    <xf numFmtId="0" fontId="2" fillId="0" borderId="0" xfId="0" applyFont="1" applyAlignment="1">
      <alignment horizontal="center"/>
    </xf>
    <xf numFmtId="0" fontId="3" fillId="2" borderId="12" xfId="0" applyFont="1" applyFill="1" applyBorder="1" applyAlignment="1">
      <alignment horizontal="right"/>
    </xf>
    <xf numFmtId="0" fontId="2" fillId="2" borderId="13" xfId="0" applyFont="1" applyFill="1" applyBorder="1"/>
    <xf numFmtId="0" fontId="2" fillId="2" borderId="14" xfId="0" applyFont="1" applyFill="1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9" xfId="0" applyBorder="1"/>
    <xf numFmtId="0" fontId="9" fillId="0" borderId="4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15" xfId="0" applyBorder="1"/>
    <xf numFmtId="0" fontId="3" fillId="0" borderId="2" xfId="0" applyFont="1" applyBorder="1"/>
    <xf numFmtId="0" fontId="0" fillId="0" borderId="3" xfId="0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15" xfId="0" applyFont="1" applyBorder="1" applyAlignment="1">
      <alignment horizontal="center"/>
    </xf>
    <xf numFmtId="0" fontId="10" fillId="6" borderId="8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6" borderId="10" xfId="0" applyFont="1" applyFill="1" applyBorder="1"/>
    <xf numFmtId="0" fontId="3" fillId="7" borderId="2" xfId="0" applyFont="1" applyFill="1" applyBorder="1"/>
    <xf numFmtId="0" fontId="2" fillId="7" borderId="3" xfId="0" applyFont="1" applyFill="1" applyBorder="1"/>
    <xf numFmtId="0" fontId="2" fillId="7" borderId="6" xfId="0" applyFont="1" applyFill="1" applyBorder="1"/>
    <xf numFmtId="0" fontId="3" fillId="7" borderId="7" xfId="0" applyFont="1" applyFill="1" applyBorder="1"/>
    <xf numFmtId="0" fontId="8" fillId="7" borderId="0" xfId="3" applyFill="1" applyBorder="1" applyAlignment="1" applyProtection="1"/>
    <xf numFmtId="0" fontId="2" fillId="7" borderId="0" xfId="0" applyFont="1" applyFill="1"/>
    <xf numFmtId="0" fontId="2" fillId="7" borderId="9" xfId="0" applyFont="1" applyFill="1" applyBorder="1"/>
    <xf numFmtId="0" fontId="2" fillId="0" borderId="0" xfId="0" applyFont="1" applyAlignment="1">
      <alignment wrapText="1"/>
    </xf>
    <xf numFmtId="0" fontId="11" fillId="7" borderId="0" xfId="3" applyFont="1" applyFill="1" applyBorder="1" applyAlignment="1" applyProtection="1"/>
    <xf numFmtId="0" fontId="12" fillId="7" borderId="7" xfId="3" applyFont="1" applyFill="1" applyBorder="1" applyAlignment="1" applyProtection="1"/>
    <xf numFmtId="0" fontId="3" fillId="7" borderId="0" xfId="0" applyFont="1" applyFill="1"/>
    <xf numFmtId="0" fontId="2" fillId="7" borderId="7" xfId="0" applyFont="1" applyFill="1" applyBorder="1"/>
    <xf numFmtId="0" fontId="10" fillId="6" borderId="11" xfId="0" applyFont="1" applyFill="1" applyBorder="1"/>
    <xf numFmtId="0" fontId="7" fillId="7" borderId="4" xfId="0" applyFont="1" applyFill="1" applyBorder="1"/>
    <xf numFmtId="0" fontId="7" fillId="7" borderId="5" xfId="0" applyFont="1" applyFill="1" applyBorder="1"/>
    <xf numFmtId="0" fontId="7" fillId="7" borderId="15" xfId="0" applyFont="1" applyFill="1" applyBorder="1"/>
    <xf numFmtId="0" fontId="4" fillId="0" borderId="0" xfId="0" applyFont="1"/>
    <xf numFmtId="0" fontId="1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165" fontId="0" fillId="0" borderId="1" xfId="1" applyFont="1" applyBorder="1" applyAlignment="1" applyProtection="1">
      <alignment horizontal="center"/>
    </xf>
    <xf numFmtId="0" fontId="0" fillId="0" borderId="4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165" fontId="0" fillId="0" borderId="1" xfId="0" applyNumberFormat="1" applyBorder="1"/>
    <xf numFmtId="0" fontId="0" fillId="2" borderId="14" xfId="0" applyFill="1" applyBorder="1"/>
    <xf numFmtId="0" fontId="2" fillId="2" borderId="12" xfId="0" applyFont="1" applyFill="1" applyBorder="1"/>
    <xf numFmtId="0" fontId="2" fillId="3" borderId="13" xfId="0" applyFont="1" applyFill="1" applyBorder="1"/>
    <xf numFmtId="0" fontId="2" fillId="3" borderId="14" xfId="0" applyFont="1" applyFill="1" applyBorder="1"/>
    <xf numFmtId="0" fontId="0" fillId="0" borderId="0" xfId="0" applyAlignment="1">
      <alignment horizontal="right"/>
    </xf>
    <xf numFmtId="0" fontId="3" fillId="4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5" fillId="0" borderId="0" xfId="0" applyFont="1"/>
    <xf numFmtId="4" fontId="0" fillId="5" borderId="1" xfId="0" applyNumberFormat="1" applyFill="1" applyBorder="1" applyAlignment="1">
      <alignment horizontal="center"/>
    </xf>
    <xf numFmtId="3" fontId="15" fillId="2" borderId="1" xfId="0" applyNumberFormat="1" applyFont="1" applyFill="1" applyBorder="1" applyAlignment="1">
      <alignment horizontal="center"/>
    </xf>
    <xf numFmtId="4" fontId="0" fillId="0" borderId="1" xfId="0" applyNumberFormat="1" applyBorder="1"/>
    <xf numFmtId="0" fontId="3" fillId="2" borderId="8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4" fontId="2" fillId="0" borderId="8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15" fillId="10" borderId="1" xfId="0" applyFont="1" applyFill="1" applyBorder="1" applyAlignment="1">
      <alignment vertical="center"/>
    </xf>
    <xf numFmtId="4" fontId="2" fillId="10" borderId="1" xfId="0" applyNumberFormat="1" applyFont="1" applyFill="1" applyBorder="1" applyAlignment="1">
      <alignment vertical="center"/>
    </xf>
    <xf numFmtId="4" fontId="2" fillId="0" borderId="11" xfId="0" applyNumberFormat="1" applyFont="1" applyBorder="1" applyAlignment="1">
      <alignment vertical="center"/>
    </xf>
    <xf numFmtId="0" fontId="16" fillId="4" borderId="1" xfId="0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0" fontId="9" fillId="0" borderId="0" xfId="0" applyFont="1"/>
    <xf numFmtId="0" fontId="17" fillId="3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/>
    </xf>
    <xf numFmtId="0" fontId="15" fillId="0" borderId="1" xfId="0" applyFont="1" applyBorder="1" applyAlignment="1">
      <alignment vertical="center"/>
    </xf>
    <xf numFmtId="165" fontId="17" fillId="3" borderId="0" xfId="1" applyFont="1" applyFill="1" applyBorder="1" applyAlignment="1" applyProtection="1"/>
    <xf numFmtId="0" fontId="15" fillId="0" borderId="8" xfId="0" applyFont="1" applyBorder="1" applyAlignment="1">
      <alignment vertical="center"/>
    </xf>
    <xf numFmtId="0" fontId="15" fillId="7" borderId="16" xfId="0" applyFont="1" applyFill="1" applyBorder="1" applyAlignment="1">
      <alignment horizontal="right" vertical="center"/>
    </xf>
    <xf numFmtId="165" fontId="17" fillId="3" borderId="0" xfId="0" applyNumberFormat="1" applyFont="1" applyFill="1"/>
    <xf numFmtId="0" fontId="15" fillId="0" borderId="11" xfId="0" applyFont="1" applyBorder="1" applyAlignment="1">
      <alignment vertical="center"/>
    </xf>
    <xf numFmtId="0" fontId="19" fillId="12" borderId="16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12" borderId="1" xfId="0" applyFont="1" applyFill="1" applyBorder="1" applyAlignment="1">
      <alignment vertical="center"/>
    </xf>
    <xf numFmtId="2" fontId="0" fillId="0" borderId="0" xfId="0" applyNumberFormat="1"/>
    <xf numFmtId="0" fontId="2" fillId="2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10" borderId="1" xfId="0" applyFont="1" applyFill="1" applyBorder="1" applyAlignment="1">
      <alignment vertical="center"/>
    </xf>
    <xf numFmtId="4" fontId="3" fillId="10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170" fontId="2" fillId="0" borderId="2" xfId="2" applyNumberFormat="1" applyFont="1" applyBorder="1" applyAlignment="1" applyProtection="1">
      <alignment horizontal="center" vertical="center"/>
    </xf>
    <xf numFmtId="170" fontId="2" fillId="0" borderId="8" xfId="2" applyNumberFormat="1" applyFont="1" applyBorder="1" applyAlignment="1" applyProtection="1">
      <alignment horizontal="center" vertical="center"/>
    </xf>
    <xf numFmtId="170" fontId="2" fillId="0" borderId="7" xfId="2" applyNumberFormat="1" applyFont="1" applyBorder="1" applyAlignment="1" applyProtection="1">
      <alignment horizontal="center" vertical="center"/>
    </xf>
    <xf numFmtId="170" fontId="2" fillId="0" borderId="10" xfId="2" applyNumberFormat="1" applyFont="1" applyBorder="1" applyAlignment="1" applyProtection="1">
      <alignment horizontal="center" vertical="center"/>
    </xf>
    <xf numFmtId="170" fontId="2" fillId="0" borderId="11" xfId="2" applyNumberFormat="1" applyFont="1" applyBorder="1" applyAlignment="1" applyProtection="1">
      <alignment horizontal="center" vertical="center"/>
    </xf>
    <xf numFmtId="170" fontId="2" fillId="2" borderId="1" xfId="2" applyNumberFormat="1" applyFont="1" applyFill="1" applyBorder="1" applyAlignment="1" applyProtection="1">
      <alignment horizontal="center" vertical="center"/>
    </xf>
    <xf numFmtId="0" fontId="23" fillId="15" borderId="1" xfId="0" applyFont="1" applyFill="1" applyBorder="1" applyAlignment="1">
      <alignment vertical="center"/>
    </xf>
    <xf numFmtId="4" fontId="24" fillId="15" borderId="1" xfId="0" applyNumberFormat="1" applyFont="1" applyFill="1" applyBorder="1" applyAlignment="1">
      <alignment horizontal="right" vertical="center"/>
    </xf>
    <xf numFmtId="4" fontId="7" fillId="16" borderId="1" xfId="0" applyNumberFormat="1" applyFont="1" applyFill="1" applyBorder="1" applyAlignment="1">
      <alignment vertical="center"/>
    </xf>
    <xf numFmtId="0" fontId="23" fillId="10" borderId="1" xfId="0" applyFont="1" applyFill="1" applyBorder="1" applyAlignment="1">
      <alignment vertical="center"/>
    </xf>
    <xf numFmtId="4" fontId="24" fillId="10" borderId="1" xfId="0" applyNumberFormat="1" applyFont="1" applyFill="1" applyBorder="1" applyAlignment="1">
      <alignment horizontal="right" vertical="center"/>
    </xf>
    <xf numFmtId="0" fontId="25" fillId="15" borderId="1" xfId="0" applyFont="1" applyFill="1" applyBorder="1" applyAlignment="1">
      <alignment vertical="center"/>
    </xf>
    <xf numFmtId="0" fontId="26" fillId="0" borderId="1" xfId="0" applyFont="1" applyBorder="1" applyAlignment="1">
      <alignment vertical="center"/>
    </xf>
    <xf numFmtId="4" fontId="26" fillId="0" borderId="1" xfId="0" applyNumberFormat="1" applyFont="1" applyBorder="1" applyAlignment="1">
      <alignment horizontal="left" vertical="center"/>
    </xf>
    <xf numFmtId="0" fontId="3" fillId="10" borderId="8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vertical="center"/>
    </xf>
    <xf numFmtId="0" fontId="0" fillId="0" borderId="13" xfId="0" applyBorder="1"/>
    <xf numFmtId="0" fontId="2" fillId="2" borderId="0" xfId="0" applyFont="1" applyFill="1" applyAlignment="1">
      <alignment horizontal="right" vertical="center"/>
    </xf>
    <xf numFmtId="0" fontId="27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right" vertical="center"/>
    </xf>
    <xf numFmtId="4" fontId="27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4" fontId="28" fillId="10" borderId="8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right" vertical="center"/>
    </xf>
    <xf numFmtId="0" fontId="27" fillId="0" borderId="2" xfId="0" applyFont="1" applyBorder="1" applyAlignment="1">
      <alignment vertical="center"/>
    </xf>
    <xf numFmtId="0" fontId="27" fillId="0" borderId="3" xfId="0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27" fillId="0" borderId="0" xfId="0" applyFont="1" applyAlignment="1">
      <alignment vertical="center"/>
    </xf>
    <xf numFmtId="4" fontId="3" fillId="1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70" fontId="2" fillId="0" borderId="4" xfId="2" applyNumberFormat="1" applyFont="1" applyBorder="1" applyAlignment="1" applyProtection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10" borderId="2" xfId="0" applyFont="1" applyFill="1" applyBorder="1" applyAlignment="1">
      <alignment vertical="center"/>
    </xf>
    <xf numFmtId="4" fontId="2" fillId="10" borderId="8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4" fontId="3" fillId="14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165" fontId="2" fillId="0" borderId="1" xfId="1" applyFont="1" applyBorder="1" applyAlignment="1" applyProtection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167" fontId="2" fillId="0" borderId="1" xfId="2" applyFont="1" applyBorder="1" applyAlignment="1" applyProtection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170" fontId="2" fillId="0" borderId="1" xfId="2" applyNumberFormat="1" applyFont="1" applyBorder="1" applyAlignment="1" applyProtection="1">
      <alignment horizontal="center" vertical="center"/>
    </xf>
    <xf numFmtId="0" fontId="16" fillId="0" borderId="5" xfId="0" applyFont="1" applyBorder="1"/>
    <xf numFmtId="0" fontId="15" fillId="0" borderId="5" xfId="0" applyFont="1" applyBorder="1"/>
    <xf numFmtId="0" fontId="16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4" fontId="2" fillId="0" borderId="1" xfId="1" applyNumberFormat="1" applyFont="1" applyBorder="1" applyAlignment="1" applyProtection="1"/>
    <xf numFmtId="165" fontId="2" fillId="0" borderId="0" xfId="1" applyFont="1" applyBorder="1" applyAlignment="1" applyProtection="1"/>
    <xf numFmtId="0" fontId="31" fillId="0" borderId="0" xfId="0" applyFont="1" applyAlignment="1">
      <alignment horizontal="right"/>
    </xf>
    <xf numFmtId="168" fontId="2" fillId="8" borderId="1" xfId="1" applyNumberFormat="1" applyFont="1" applyFill="1" applyBorder="1" applyAlignment="1" applyProtection="1"/>
    <xf numFmtId="0" fontId="2" fillId="0" borderId="12" xfId="0" applyFont="1" applyBorder="1"/>
    <xf numFmtId="4" fontId="2" fillId="0" borderId="1" xfId="0" applyNumberFormat="1" applyFont="1" applyBorder="1"/>
    <xf numFmtId="0" fontId="3" fillId="0" borderId="12" xfId="0" applyFont="1" applyBorder="1" applyAlignment="1">
      <alignment horizontal="right"/>
    </xf>
    <xf numFmtId="168" fontId="2" fillId="15" borderId="1" xfId="1" applyNumberFormat="1" applyFont="1" applyFill="1" applyBorder="1" applyAlignment="1" applyProtection="1"/>
    <xf numFmtId="0" fontId="2" fillId="0" borderId="0" xfId="0" applyFont="1" applyAlignment="1">
      <alignment horizontal="left" vertical="center" wrapText="1"/>
    </xf>
    <xf numFmtId="168" fontId="2" fillId="0" borderId="1" xfId="1" applyNumberFormat="1" applyFont="1" applyBorder="1" applyAlignment="1" applyProtection="1">
      <alignment horizontal="right" vertical="center" wrapText="1"/>
    </xf>
    <xf numFmtId="168" fontId="2" fillId="10" borderId="1" xfId="1" applyNumberFormat="1" applyFont="1" applyFill="1" applyBorder="1" applyAlignment="1" applyProtection="1"/>
    <xf numFmtId="0" fontId="15" fillId="0" borderId="4" xfId="0" applyFont="1" applyBorder="1" applyAlignment="1">
      <alignment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68" fontId="3" fillId="0" borderId="1" xfId="1" applyNumberFormat="1" applyFont="1" applyBorder="1" applyAlignment="1" applyProtection="1">
      <alignment vertical="center"/>
    </xf>
    <xf numFmtId="0" fontId="15" fillId="8" borderId="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8" borderId="1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2" fillId="0" borderId="1" xfId="0" applyFont="1" applyBorder="1" applyAlignment="1">
      <alignment vertical="center"/>
    </xf>
    <xf numFmtId="4" fontId="2" fillId="0" borderId="1" xfId="1" applyNumberFormat="1" applyFont="1" applyBorder="1" applyAlignment="1" applyProtection="1">
      <alignment horizontal="right" vertical="center" wrapText="1"/>
    </xf>
    <xf numFmtId="4" fontId="3" fillId="0" borderId="1" xfId="1" applyNumberFormat="1" applyFont="1" applyBorder="1" applyAlignment="1" applyProtection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2" fillId="0" borderId="1" xfId="1" applyNumberFormat="1" applyFont="1" applyBorder="1" applyAlignment="1" applyProtection="1">
      <alignment horizontal="right" vertical="center"/>
    </xf>
    <xf numFmtId="0" fontId="3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8" xfId="0" applyNumberFormat="1" applyFont="1" applyBorder="1" applyAlignment="1">
      <alignment horizontal="right"/>
    </xf>
    <xf numFmtId="169" fontId="2" fillId="0" borderId="11" xfId="0" applyNumberFormat="1" applyFont="1" applyBorder="1" applyAlignment="1">
      <alignment horizontal="right" vertical="center"/>
    </xf>
    <xf numFmtId="169" fontId="2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3" fillId="0" borderId="1" xfId="1" applyNumberFormat="1" applyFont="1" applyBorder="1" applyAlignment="1" applyProtection="1">
      <alignment horizontal="right" vertical="center"/>
    </xf>
    <xf numFmtId="0" fontId="2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 wrapText="1"/>
    </xf>
    <xf numFmtId="169" fontId="9" fillId="0" borderId="0" xfId="0" applyNumberFormat="1" applyFont="1" applyAlignment="1">
      <alignment horizontal="right" vertical="center"/>
    </xf>
    <xf numFmtId="0" fontId="0" fillId="8" borderId="1" xfId="0" applyFill="1" applyBorder="1" applyAlignment="1">
      <alignment horizontal="center" vertical="center"/>
    </xf>
    <xf numFmtId="4" fontId="33" fillId="1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167" fontId="2" fillId="4" borderId="1" xfId="2" applyFont="1" applyFill="1" applyBorder="1" applyAlignment="1" applyProtection="1">
      <alignment horizontal="center" vertical="center"/>
    </xf>
    <xf numFmtId="169" fontId="2" fillId="0" borderId="1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14" xfId="0" applyBorder="1" applyAlignment="1">
      <alignment horizontal="right" vertical="center"/>
    </xf>
    <xf numFmtId="0" fontId="3" fillId="8" borderId="12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3" fillId="0" borderId="7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31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1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1" fillId="0" borderId="3" xfId="0" applyFont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0" fontId="30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3" fillId="0" borderId="14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" fontId="2" fillId="0" borderId="1" xfId="1" applyNumberFormat="1" applyFont="1" applyBorder="1" applyAlignment="1" applyProtection="1">
      <alignment vertical="center"/>
    </xf>
    <xf numFmtId="0" fontId="30" fillId="0" borderId="0" xfId="0" applyFont="1" applyAlignment="1">
      <alignment horizontal="right" vertical="center"/>
    </xf>
    <xf numFmtId="4" fontId="2" fillId="0" borderId="0" xfId="1" applyNumberFormat="1" applyFont="1" applyBorder="1" applyAlignment="1" applyProtection="1">
      <alignment vertical="center"/>
    </xf>
    <xf numFmtId="4" fontId="2" fillId="2" borderId="3" xfId="0" applyNumberFormat="1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vertical="center"/>
    </xf>
    <xf numFmtId="4" fontId="2" fillId="8" borderId="1" xfId="1" applyNumberFormat="1" applyFont="1" applyFill="1" applyBorder="1" applyAlignment="1" applyProtection="1">
      <alignment vertical="center"/>
    </xf>
    <xf numFmtId="4" fontId="2" fillId="0" borderId="0" xfId="0" applyNumberFormat="1" applyFont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15" fillId="0" borderId="3" xfId="0" applyFont="1" applyBorder="1"/>
    <xf numFmtId="0" fontId="4" fillId="0" borderId="0" xfId="0" applyFont="1" applyAlignment="1">
      <alignment vertical="center"/>
    </xf>
    <xf numFmtId="0" fontId="3" fillId="4" borderId="12" xfId="0" applyFont="1" applyFill="1" applyBorder="1" applyAlignment="1">
      <alignment horizontal="center" vertical="center"/>
    </xf>
    <xf numFmtId="171" fontId="3" fillId="0" borderId="12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4" fontId="3" fillId="0" borderId="14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1" fontId="35" fillId="0" borderId="0" xfId="0" applyNumberFormat="1" applyFont="1" applyAlignment="1">
      <alignment horizontal="center" vertical="center"/>
    </xf>
    <xf numFmtId="171" fontId="3" fillId="0" borderId="2" xfId="0" applyNumberFormat="1" applyFont="1" applyBorder="1" applyAlignment="1">
      <alignment vertical="center"/>
    </xf>
    <xf numFmtId="0" fontId="31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4" fontId="3" fillId="0" borderId="24" xfId="0" applyNumberFormat="1" applyFont="1" applyBorder="1" applyAlignment="1">
      <alignment vertical="center"/>
    </xf>
    <xf numFmtId="171" fontId="11" fillId="0" borderId="2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" fontId="2" fillId="17" borderId="9" xfId="0" applyNumberFormat="1" applyFont="1" applyFill="1" applyBorder="1" applyAlignment="1">
      <alignment vertical="center"/>
    </xf>
    <xf numFmtId="4" fontId="2" fillId="17" borderId="10" xfId="0" applyNumberFormat="1" applyFont="1" applyFill="1" applyBorder="1" applyAlignment="1">
      <alignment vertical="center"/>
    </xf>
    <xf numFmtId="4" fontId="2" fillId="17" borderId="0" xfId="0" applyNumberFormat="1" applyFont="1" applyFill="1" applyAlignment="1">
      <alignment vertical="center"/>
    </xf>
    <xf numFmtId="4" fontId="2" fillId="17" borderId="11" xfId="0" applyNumberFormat="1" applyFont="1" applyFill="1" applyBorder="1" applyAlignment="1">
      <alignment vertical="center"/>
    </xf>
    <xf numFmtId="171" fontId="2" fillId="0" borderId="27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4" fontId="2" fillId="0" borderId="14" xfId="0" applyNumberFormat="1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171" fontId="2" fillId="0" borderId="28" xfId="0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4" fontId="2" fillId="17" borderId="26" xfId="0" applyNumberFormat="1" applyFont="1" applyFill="1" applyBorder="1" applyAlignment="1">
      <alignment vertical="center"/>
    </xf>
    <xf numFmtId="4" fontId="2" fillId="0" borderId="22" xfId="0" applyNumberFormat="1" applyFont="1" applyBorder="1" applyAlignment="1">
      <alignment vertical="center"/>
    </xf>
    <xf numFmtId="172" fontId="30" fillId="0" borderId="1" xfId="0" applyNumberFormat="1" applyFont="1" applyBorder="1" applyAlignment="1">
      <alignment vertical="center"/>
    </xf>
    <xf numFmtId="171" fontId="3" fillId="0" borderId="25" xfId="0" applyNumberFormat="1" applyFont="1" applyBorder="1" applyAlignment="1">
      <alignment vertical="center"/>
    </xf>
    <xf numFmtId="0" fontId="31" fillId="0" borderId="26" xfId="0" applyFont="1" applyBorder="1" applyAlignment="1">
      <alignment horizontal="center" vertical="center"/>
    </xf>
    <xf numFmtId="4" fontId="30" fillId="0" borderId="1" xfId="0" applyNumberFormat="1" applyFont="1" applyBorder="1" applyAlignment="1">
      <alignment vertical="center"/>
    </xf>
    <xf numFmtId="0" fontId="32" fillId="0" borderId="18" xfId="0" applyFont="1" applyBorder="1" applyAlignment="1">
      <alignment horizontal="center" vertical="center"/>
    </xf>
    <xf numFmtId="4" fontId="3" fillId="8" borderId="20" xfId="0" applyNumberFormat="1" applyFont="1" applyFill="1" applyBorder="1" applyAlignment="1">
      <alignment vertical="center"/>
    </xf>
    <xf numFmtId="4" fontId="3" fillId="8" borderId="18" xfId="0" applyNumberFormat="1" applyFont="1" applyFill="1" applyBorder="1" applyAlignment="1">
      <alignment vertical="center"/>
    </xf>
    <xf numFmtId="4" fontId="2" fillId="0" borderId="29" xfId="0" applyNumberFormat="1" applyFont="1" applyBorder="1" applyAlignment="1">
      <alignment vertical="center"/>
    </xf>
    <xf numFmtId="0" fontId="2" fillId="0" borderId="5" xfId="0" applyFont="1" applyBorder="1"/>
    <xf numFmtId="0" fontId="2" fillId="2" borderId="12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5" fillId="0" borderId="0" xfId="0" applyFont="1" applyAlignment="1">
      <alignment horizontal="center" wrapText="1"/>
    </xf>
    <xf numFmtId="173" fontId="2" fillId="0" borderId="1" xfId="4" applyNumberFormat="1" applyFont="1" applyBorder="1" applyAlignment="1" applyProtection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10" applyFont="1"/>
    <xf numFmtId="0" fontId="2" fillId="0" borderId="0" xfId="10"/>
    <xf numFmtId="0" fontId="2" fillId="0" borderId="0" xfId="10" applyAlignment="1">
      <alignment horizontal="center"/>
    </xf>
    <xf numFmtId="174" fontId="2" fillId="0" borderId="0" xfId="10" applyNumberFormat="1"/>
    <xf numFmtId="0" fontId="2" fillId="5" borderId="1" xfId="10" applyFill="1" applyBorder="1"/>
    <xf numFmtId="0" fontId="2" fillId="5" borderId="1" xfId="10" applyFill="1" applyBorder="1" applyAlignment="1">
      <alignment horizontal="center"/>
    </xf>
    <xf numFmtId="0" fontId="2" fillId="8" borderId="1" xfId="10" applyFill="1" applyBorder="1"/>
    <xf numFmtId="0" fontId="36" fillId="0" borderId="0" xfId="10" applyFont="1" applyAlignment="1">
      <alignment horizontal="center"/>
    </xf>
    <xf numFmtId="175" fontId="2" fillId="0" borderId="0" xfId="0" applyNumberFormat="1" applyFont="1"/>
    <xf numFmtId="0" fontId="3" fillId="0" borderId="14" xfId="0" applyFont="1" applyBorder="1" applyAlignment="1">
      <alignment horizontal="center"/>
    </xf>
    <xf numFmtId="0" fontId="37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3" fontId="30" fillId="0" borderId="0" xfId="0" applyNumberFormat="1" applyFont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168" fontId="2" fillId="0" borderId="1" xfId="1" applyNumberFormat="1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165" fontId="38" fillId="2" borderId="1" xfId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vertical="center"/>
    </xf>
    <xf numFmtId="4" fontId="0" fillId="0" borderId="0" xfId="0" applyNumberFormat="1"/>
    <xf numFmtId="4" fontId="2" fillId="0" borderId="0" xfId="0" applyNumberFormat="1" applyFont="1" applyAlignment="1">
      <alignment horizontal="right"/>
    </xf>
    <xf numFmtId="0" fontId="3" fillId="0" borderId="0" xfId="11" applyFont="1" applyProtection="1">
      <protection hidden="1"/>
    </xf>
    <xf numFmtId="0" fontId="2" fillId="0" borderId="0" xfId="11" applyProtection="1">
      <protection hidden="1"/>
    </xf>
    <xf numFmtId="0" fontId="2" fillId="2" borderId="1" xfId="9" applyNumberFormat="1" applyFont="1" applyFill="1" applyBorder="1" applyAlignment="1" applyProtection="1">
      <alignment horizontal="center" vertical="center"/>
      <protection hidden="1"/>
    </xf>
    <xf numFmtId="0" fontId="2" fillId="2" borderId="1" xfId="11" applyFill="1" applyBorder="1" applyAlignment="1" applyProtection="1">
      <alignment horizontal="center" vertical="center"/>
      <protection hidden="1"/>
    </xf>
    <xf numFmtId="0" fontId="2" fillId="0" borderId="0" xfId="11" applyAlignment="1" applyProtection="1">
      <alignment vertical="center"/>
      <protection hidden="1"/>
    </xf>
    <xf numFmtId="0" fontId="2" fillId="0" borderId="2" xfId="11" applyBorder="1" applyAlignment="1" applyProtection="1">
      <alignment vertical="center"/>
      <protection locked="0"/>
    </xf>
    <xf numFmtId="0" fontId="2" fillId="0" borderId="6" xfId="11" applyBorder="1" applyAlignment="1" applyProtection="1">
      <alignment vertical="center"/>
      <protection locked="0"/>
    </xf>
    <xf numFmtId="0" fontId="2" fillId="0" borderId="3" xfId="11" applyBorder="1" applyAlignment="1" applyProtection="1">
      <alignment vertical="center"/>
      <protection locked="0"/>
    </xf>
    <xf numFmtId="4" fontId="2" fillId="0" borderId="8" xfId="11" applyNumberFormat="1" applyBorder="1" applyAlignment="1" applyProtection="1">
      <alignment vertical="center"/>
      <protection locked="0"/>
    </xf>
    <xf numFmtId="0" fontId="2" fillId="0" borderId="7" xfId="11" applyBorder="1" applyAlignment="1" applyProtection="1">
      <alignment vertical="center"/>
      <protection locked="0"/>
    </xf>
    <xf numFmtId="0" fontId="2" fillId="0" borderId="9" xfId="11" applyBorder="1" applyAlignment="1" applyProtection="1">
      <alignment vertical="center"/>
      <protection locked="0"/>
    </xf>
    <xf numFmtId="0" fontId="2" fillId="0" borderId="0" xfId="11" applyAlignment="1" applyProtection="1">
      <alignment vertical="center"/>
      <protection locked="0"/>
    </xf>
    <xf numFmtId="4" fontId="2" fillId="0" borderId="10" xfId="11" applyNumberFormat="1" applyBorder="1" applyAlignment="1" applyProtection="1">
      <alignment vertical="center"/>
      <protection locked="0"/>
    </xf>
    <xf numFmtId="0" fontId="2" fillId="0" borderId="4" xfId="11" applyBorder="1" applyAlignment="1" applyProtection="1">
      <alignment vertical="center"/>
      <protection locked="0"/>
    </xf>
    <xf numFmtId="0" fontId="2" fillId="0" borderId="15" xfId="11" applyBorder="1" applyAlignment="1" applyProtection="1">
      <alignment vertical="center"/>
      <protection locked="0"/>
    </xf>
    <xf numFmtId="0" fontId="2" fillId="0" borderId="5" xfId="11" applyBorder="1" applyAlignment="1" applyProtection="1">
      <alignment vertical="center"/>
      <protection locked="0"/>
    </xf>
    <xf numFmtId="4" fontId="2" fillId="0" borderId="11" xfId="11" applyNumberFormat="1" applyBorder="1" applyAlignment="1" applyProtection="1">
      <alignment vertical="center"/>
      <protection locked="0"/>
    </xf>
    <xf numFmtId="168" fontId="32" fillId="3" borderId="1" xfId="1" applyNumberFormat="1" applyFont="1" applyFill="1" applyBorder="1" applyAlignment="1" applyProtection="1">
      <alignment vertical="center"/>
    </xf>
    <xf numFmtId="168" fontId="32" fillId="3" borderId="17" xfId="0" applyNumberFormat="1" applyFont="1" applyFill="1" applyBorder="1" applyAlignment="1">
      <alignment vertical="center"/>
    </xf>
    <xf numFmtId="168" fontId="32" fillId="3" borderId="18" xfId="0" applyNumberFormat="1" applyFont="1" applyFill="1" applyBorder="1" applyAlignment="1">
      <alignment vertical="center"/>
    </xf>
    <xf numFmtId="168" fontId="32" fillId="3" borderId="19" xfId="0" applyNumberFormat="1" applyFont="1" applyFill="1" applyBorder="1" applyAlignment="1">
      <alignment vertical="center"/>
    </xf>
    <xf numFmtId="168" fontId="32" fillId="3" borderId="11" xfId="1" applyNumberFormat="1" applyFont="1" applyFill="1" applyBorder="1" applyAlignment="1" applyProtection="1">
      <alignment vertical="center"/>
    </xf>
    <xf numFmtId="168" fontId="32" fillId="3" borderId="8" xfId="1" applyNumberFormat="1" applyFont="1" applyFill="1" applyBorder="1" applyAlignment="1" applyProtection="1">
      <alignment vertical="center"/>
    </xf>
    <xf numFmtId="168" fontId="32" fillId="3" borderId="14" xfId="1" applyNumberFormat="1" applyFont="1" applyFill="1" applyBorder="1" applyAlignment="1" applyProtection="1">
      <alignment vertical="center"/>
    </xf>
    <xf numFmtId="168" fontId="32" fillId="3" borderId="20" xfId="1" applyNumberFormat="1" applyFont="1" applyFill="1" applyBorder="1" applyAlignment="1" applyProtection="1">
      <alignment vertical="center"/>
    </xf>
    <xf numFmtId="168" fontId="32" fillId="3" borderId="15" xfId="1" applyNumberFormat="1" applyFont="1" applyFill="1" applyBorder="1" applyAlignment="1" applyProtection="1">
      <alignment vertical="center"/>
    </xf>
    <xf numFmtId="168" fontId="32" fillId="3" borderId="6" xfId="1" applyNumberFormat="1" applyFont="1" applyFill="1" applyBorder="1" applyAlignment="1" applyProtection="1">
      <alignment vertical="center"/>
    </xf>
    <xf numFmtId="168" fontId="32" fillId="3" borderId="20" xfId="0" applyNumberFormat="1" applyFont="1" applyFill="1" applyBorder="1" applyAlignment="1">
      <alignment vertical="center"/>
    </xf>
    <xf numFmtId="49" fontId="3" fillId="4" borderId="3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49" fontId="2" fillId="0" borderId="8" xfId="0" applyNumberFormat="1" applyFont="1" applyBorder="1"/>
    <xf numFmtId="49" fontId="2" fillId="0" borderId="10" xfId="0" applyNumberFormat="1" applyFont="1" applyBorder="1"/>
    <xf numFmtId="49" fontId="8" fillId="0" borderId="0" xfId="3" applyNumberFormat="1" applyBorder="1" applyAlignment="1" applyProtection="1">
      <alignment horizontal="center"/>
    </xf>
    <xf numFmtId="49" fontId="2" fillId="2" borderId="13" xfId="0" applyNumberFormat="1" applyFont="1" applyFill="1" applyBorder="1" applyAlignment="1">
      <alignment horizontal="center"/>
    </xf>
    <xf numFmtId="4" fontId="0" fillId="8" borderId="1" xfId="0" applyNumberFormat="1" applyFill="1" applyBorder="1" applyAlignment="1">
      <alignment horizontal="center"/>
    </xf>
    <xf numFmtId="3" fontId="0" fillId="2" borderId="12" xfId="0" applyNumberFormat="1" applyFill="1" applyBorder="1" applyAlignment="1">
      <alignment horizontal="center"/>
    </xf>
    <xf numFmtId="3" fontId="0" fillId="9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4" fontId="14" fillId="7" borderId="1" xfId="0" applyNumberFormat="1" applyFont="1" applyFill="1" applyBorder="1" applyAlignment="1">
      <alignment horizontal="center"/>
    </xf>
    <xf numFmtId="49" fontId="0" fillId="2" borderId="12" xfId="0" applyNumberFormat="1" applyFill="1" applyBorder="1" applyAlignment="1">
      <alignment horizontal="left"/>
    </xf>
    <xf numFmtId="49" fontId="0" fillId="0" borderId="0" xfId="0" applyNumberFormat="1"/>
    <xf numFmtId="49" fontId="2" fillId="3" borderId="12" xfId="0" applyNumberFormat="1" applyFont="1" applyFill="1" applyBorder="1"/>
    <xf numFmtId="49" fontId="2" fillId="2" borderId="12" xfId="0" applyNumberFormat="1" applyFont="1" applyFill="1" applyBorder="1"/>
    <xf numFmtId="3" fontId="0" fillId="0" borderId="1" xfId="0" applyNumberFormat="1" applyBorder="1"/>
    <xf numFmtId="49" fontId="0" fillId="0" borderId="0" xfId="0" applyNumberFormat="1" applyAlignment="1">
      <alignment vertical="center"/>
    </xf>
    <xf numFmtId="4" fontId="30" fillId="2" borderId="1" xfId="0" applyNumberFormat="1" applyFont="1" applyFill="1" applyBorder="1" applyAlignment="1">
      <alignment horizontal="center" vertical="center"/>
    </xf>
    <xf numFmtId="3" fontId="30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44" fontId="9" fillId="0" borderId="1" xfId="14" applyFont="1" applyBorder="1" applyAlignment="1">
      <alignment vertical="center"/>
    </xf>
    <xf numFmtId="169" fontId="9" fillId="0" borderId="1" xfId="0" applyNumberFormat="1" applyFont="1" applyBorder="1" applyAlignment="1">
      <alignment vertical="center"/>
    </xf>
    <xf numFmtId="44" fontId="34" fillId="7" borderId="1" xfId="14" applyFont="1" applyFill="1" applyBorder="1" applyAlignment="1">
      <alignment vertical="center"/>
    </xf>
    <xf numFmtId="169" fontId="34" fillId="7" borderId="1" xfId="0" applyNumberFormat="1" applyFont="1" applyFill="1" applyBorder="1" applyAlignment="1">
      <alignment vertical="center"/>
    </xf>
    <xf numFmtId="44" fontId="17" fillId="12" borderId="1" xfId="14" applyFont="1" applyFill="1" applyBorder="1" applyAlignment="1">
      <alignment vertical="center"/>
    </xf>
    <xf numFmtId="169" fontId="17" fillId="12" borderId="1" xfId="0" applyNumberFormat="1" applyFont="1" applyFill="1" applyBorder="1" applyAlignment="1">
      <alignment vertical="center"/>
    </xf>
    <xf numFmtId="44" fontId="15" fillId="2" borderId="1" xfId="14" applyFont="1" applyFill="1" applyBorder="1" applyAlignment="1" applyProtection="1">
      <alignment vertical="center"/>
    </xf>
    <xf numFmtId="0" fontId="7" fillId="0" borderId="0" xfId="0" applyFont="1"/>
    <xf numFmtId="0" fontId="3" fillId="0" borderId="3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12" fillId="7" borderId="10" xfId="3" applyFont="1" applyFill="1" applyBorder="1" applyAlignment="1" applyProtection="1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0" fillId="0" borderId="7" xfId="0" applyBorder="1" applyAlignment="1">
      <alignment horizontal="right"/>
    </xf>
    <xf numFmtId="0" fontId="2" fillId="0" borderId="1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10" fillId="11" borderId="16" xfId="0" applyFont="1" applyFill="1" applyBorder="1" applyAlignment="1">
      <alignment horizontal="center" vertical="center"/>
    </xf>
    <xf numFmtId="0" fontId="10" fillId="13" borderId="16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/>
    </xf>
    <xf numFmtId="0" fontId="9" fillId="0" borderId="5" xfId="0" applyFont="1" applyBorder="1"/>
    <xf numFmtId="0" fontId="2" fillId="0" borderId="1" xfId="0" applyFont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21" fillId="14" borderId="11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6" fillId="0" borderId="3" xfId="0" applyFont="1" applyBorder="1" applyAlignment="1">
      <alignment horizontal="right"/>
    </xf>
    <xf numFmtId="0" fontId="16" fillId="0" borderId="3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vertical="center"/>
    </xf>
    <xf numFmtId="0" fontId="32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0" fontId="0" fillId="0" borderId="0" xfId="0" applyAlignment="1">
      <alignment vertical="center"/>
    </xf>
    <xf numFmtId="0" fontId="2" fillId="1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9" xfId="0" applyFont="1" applyBorder="1" applyAlignment="1">
      <alignment horizontal="right"/>
    </xf>
    <xf numFmtId="0" fontId="10" fillId="18" borderId="1" xfId="0" applyFont="1" applyFill="1" applyBorder="1" applyAlignment="1">
      <alignment horizontal="center" vertical="center"/>
    </xf>
    <xf numFmtId="4" fontId="10" fillId="6" borderId="1" xfId="0" applyNumberFormat="1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2" fillId="2" borderId="1" xfId="11" applyFill="1" applyBorder="1" applyAlignment="1" applyProtection="1">
      <alignment horizontal="center" vertical="center"/>
      <protection hidden="1"/>
    </xf>
  </cellXfs>
  <cellStyles count="15">
    <cellStyle name="Euro" xfId="4" xr:uid="{00000000-0005-0000-0000-000000000000}"/>
    <cellStyle name="Euro 2" xfId="5" xr:uid="{00000000-0005-0000-0000-000001000000}"/>
    <cellStyle name="Euro 2 2" xfId="6" xr:uid="{00000000-0005-0000-0000-000002000000}"/>
    <cellStyle name="Lien hypertexte" xfId="3" builtinId="8"/>
    <cellStyle name="Milliers" xfId="1" builtinId="3"/>
    <cellStyle name="Milliers 2" xfId="7" xr:uid="{00000000-0005-0000-0000-000005000000}"/>
    <cellStyle name="Milliers 2 2" xfId="8" xr:uid="{00000000-0005-0000-0000-000006000000}"/>
    <cellStyle name="Milliers_AXPAGE19" xfId="9" xr:uid="{00000000-0005-0000-0000-000007000000}"/>
    <cellStyle name="Monétaire" xfId="14" builtinId="4"/>
    <cellStyle name="Normal" xfId="0" builtinId="0"/>
    <cellStyle name="Normal 2" xfId="10" xr:uid="{00000000-0005-0000-0000-000009000000}"/>
    <cellStyle name="Normal_AXPAGE19" xfId="11" xr:uid="{00000000-0005-0000-0000-00000A000000}"/>
    <cellStyle name="Pourcentage" xfId="2" builtinId="5"/>
    <cellStyle name="Pourcentage 2" xfId="12" xr:uid="{00000000-0005-0000-0000-00000C000000}"/>
    <cellStyle name="Pourcentage 2 2" xfId="13" xr:uid="{00000000-0005-0000-0000-00000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BEEF4"/>
      <rgbColor rgb="FF0000FF"/>
      <rgbColor rgb="FFFFFF00"/>
      <rgbColor rgb="FFEEECE1"/>
      <rgbColor rgb="FF9EEAFF"/>
      <rgbColor rgb="FF791000"/>
      <rgbColor rgb="FFFFE2B6"/>
      <rgbColor rgb="FF000080"/>
      <rgbColor rgb="FFFF5050"/>
      <rgbColor rgb="FFEBF5CE"/>
      <rgbColor rgb="FF008080"/>
      <rgbColor rgb="FFC0C0C0"/>
      <rgbColor rgb="FF808064"/>
      <rgbColor rgb="FF9A9AFD"/>
      <rgbColor rgb="FF993366"/>
      <rgbColor rgb="FFFFFFCC"/>
      <rgbColor rgb="FFCCFFFF"/>
      <rgbColor rgb="FFEAFAE0"/>
      <rgbColor rgb="FFFF6A6A"/>
      <rgbColor rgb="FF0066CC"/>
      <rgbColor rgb="FFCCCCFF"/>
      <rgbColor rgb="FFFFFFF7"/>
      <rgbColor rgb="FFE5EEFF"/>
      <rgbColor rgb="FFFFC000"/>
      <rgbColor rgb="FFD4FCA2"/>
      <rgbColor rgb="FFFFF5CE"/>
      <rgbColor rgb="FFFF3300"/>
      <rgbColor rgb="FF00B050"/>
      <rgbColor rgb="FFFFFCEF"/>
      <rgbColor rgb="FFDCE6F2"/>
      <rgbColor rgb="FFE4F9FF"/>
      <rgbColor rgb="FFCCFFCC"/>
      <rgbColor rgb="FFFFFF99"/>
      <rgbColor rgb="FF99CCFF"/>
      <rgbColor rgb="FFFF99CC"/>
      <rgbColor rgb="FFA3C4FF"/>
      <rgbColor rgb="FFFFCC99"/>
      <rgbColor rgb="FFE3E3FF"/>
      <rgbColor rgb="FF21C8D9"/>
      <rgbColor rgb="FF9DCB00"/>
      <rgbColor rgb="FFFFCC00"/>
      <rgbColor rgb="FFFF9900"/>
      <rgbColor rgb="FFFF6600"/>
      <rgbColor rgb="FF666698"/>
      <rgbColor rgb="FFD9D9DB"/>
      <rgbColor rgb="FF002959"/>
      <rgbColor rgb="FF339966"/>
      <rgbColor rgb="FFF5FFE6"/>
      <rgbColor rgb="FF474776"/>
      <rgbColor rgb="FF993300"/>
      <rgbColor rgb="FFC0504D"/>
      <rgbColor rgb="FF333399"/>
      <rgbColor rgb="FF2B381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r-FR" sz="1800" b="1" strike="noStrike" spc="-1">
                <a:solidFill>
                  <a:srgbClr val="000000"/>
                </a:solidFill>
                <a:latin typeface="Calibri"/>
              </a:rPr>
              <a:t>Population</a:t>
            </a:r>
          </a:p>
        </c:rich>
      </c:tx>
      <c:layout>
        <c:manualLayout>
          <c:xMode val="edge"/>
          <c:yMode val="edge"/>
          <c:x val="0.39285460615100504"/>
          <c:y val="4.1903858317520595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4859720150578898E-2"/>
          <c:y val="0.15796963946869105"/>
          <c:w val="0.94694225442147906"/>
          <c:h val="0.826533839342189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'Carte Identité'!$A$12</c:f>
              <c:strCache>
                <c:ptCount val="1"/>
                <c:pt idx="0">
                  <c:v>Population</c:v>
                </c:pt>
              </c:strCache>
            </c:strRef>
          </c:tx>
          <c:spPr>
            <a:solidFill>
              <a:srgbClr val="9999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'Carte Identité'!$B$12:$B$15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'Carte Identité'!$C$12:$C$15</c:f>
              <c:numCache>
                <c:formatCode>#,##0</c:formatCode>
                <c:ptCount val="4"/>
                <c:pt idx="0">
                  <c:v>5403</c:v>
                </c:pt>
                <c:pt idx="1">
                  <c:v>5487</c:v>
                </c:pt>
                <c:pt idx="2">
                  <c:v>5473</c:v>
                </c:pt>
                <c:pt idx="3">
                  <c:v>5465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35-4FFE-ACC7-328F1B920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479808"/>
        <c:axId val="151481344"/>
      </c:barChart>
      <c:catAx>
        <c:axId val="15147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51481344"/>
        <c:crossesAt val="0"/>
        <c:auto val="1"/>
        <c:lblAlgn val="ctr"/>
        <c:lblOffset val="100"/>
        <c:noMultiLvlLbl val="0"/>
      </c:catAx>
      <c:valAx>
        <c:axId val="151481344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51479808"/>
        <c:crossesAt val="1"/>
        <c:crossBetween val="midCat"/>
      </c:valAx>
      <c:spPr>
        <a:gradFill>
          <a:gsLst>
            <a:gs pos="0">
              <a:srgbClr val="E3E3FF"/>
            </a:gs>
            <a:gs pos="100000">
              <a:srgbClr val="CCCCFF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plotVisOnly val="1"/>
    <c:dispBlanksAs val="gap"/>
    <c:showDLblsOverMax val="1"/>
  </c:chart>
  <c:spPr>
    <a:gradFill>
      <a:gsLst>
        <a:gs pos="0">
          <a:srgbClr val="9EEAFF"/>
        </a:gs>
        <a:gs pos="100000">
          <a:srgbClr val="E4F9FF"/>
        </a:gs>
      </a:gsLst>
      <a:lin ang="16200000"/>
    </a:gradFill>
    <a:ln>
      <a:solidFill>
        <a:srgbClr val="33CCCC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FR" sz="1600" b="1" strike="noStrike" spc="-1">
                <a:solidFill>
                  <a:srgbClr val="FFFFFF"/>
                </a:solidFill>
                <a:latin typeface="Arial"/>
              </a:rPr>
              <a:t>Résultat global:</a:t>
            </a:r>
          </a:p>
        </c:rich>
      </c:tx>
      <c:layout>
        <c:manualLayout>
          <c:xMode val="edge"/>
          <c:yMode val="edge"/>
          <c:x val="0.22090217189530303"/>
          <c:y val="3.5497368065865807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7349792710847105E-2"/>
          <c:y val="0.15359697665002003"/>
          <c:w val="0.95322071653981821"/>
          <c:h val="0.807936293696855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'Résultat Budgétaire'!$A$17</c:f>
              <c:strCache>
                <c:ptCount val="1"/>
                <c:pt idx="0">
                  <c:v>Résultat global:</c:v>
                </c:pt>
              </c:strCache>
            </c:strRef>
          </c:tx>
          <c:spPr>
            <a:solidFill>
              <a:srgbClr val="C0504D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'Résultat Budgétaire'!$B$9:$E$9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'Résultat Budgétaire'!$B$17:$E$17</c:f>
              <c:numCache>
                <c:formatCode>#,##0.00</c:formatCode>
                <c:ptCount val="4"/>
                <c:pt idx="0">
                  <c:v>2327434.6</c:v>
                </c:pt>
                <c:pt idx="1">
                  <c:v>1975754.6</c:v>
                </c:pt>
                <c:pt idx="2">
                  <c:v>3111603.77</c:v>
                </c:pt>
                <c:pt idx="3">
                  <c:v>2721494.21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0F-46B9-A36D-6C71844A0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583744"/>
        <c:axId val="152769280"/>
      </c:barChart>
      <c:catAx>
        <c:axId val="15158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2769280"/>
        <c:crossesAt val="0"/>
        <c:auto val="1"/>
        <c:lblAlgn val="ctr"/>
        <c:lblOffset val="100"/>
        <c:noMultiLvlLbl val="0"/>
      </c:catAx>
      <c:valAx>
        <c:axId val="152769280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1583744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gradFill>
      <a:gsLst>
        <a:gs pos="0">
          <a:srgbClr val="333399"/>
        </a:gs>
        <a:gs pos="100000">
          <a:srgbClr val="0066CC"/>
        </a:gs>
      </a:gsLst>
      <a:lin ang="16200000"/>
    </a:gradFill>
    <a:ln>
      <a:solidFill>
        <a:srgbClr val="666699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8919641663324001E-2"/>
          <c:y val="4.3768165498375797E-2"/>
          <c:w val="0.77630699291349115"/>
          <c:h val="0.956231834501624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'Résultat Budgétaire'!$A$42</c:f>
              <c:strCache>
                <c:ptCount val="1"/>
                <c:pt idx="0">
                  <c:v>Personnel</c:v>
                </c:pt>
              </c:strCache>
            </c:strRef>
          </c:tx>
          <c:spPr>
            <a:gradFill>
              <a:gsLst>
                <a:gs pos="0">
                  <a:srgbClr val="FF6600"/>
                </a:gs>
                <a:gs pos="100000">
                  <a:srgbClr val="762F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Budgétaire'!$B$41:$E$41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'Résultat Budgétaire'!$B$42:$E$42</c:f>
              <c:numCache>
                <c:formatCode>#,##0.00_ ;\-#,##0.00\ </c:formatCode>
                <c:ptCount val="4"/>
                <c:pt idx="0">
                  <c:v>3684175.08</c:v>
                </c:pt>
                <c:pt idx="1">
                  <c:v>4136181.72</c:v>
                </c:pt>
                <c:pt idx="2">
                  <c:v>4596422.3499999996</c:v>
                </c:pt>
                <c:pt idx="3">
                  <c:v>4824270.6100000003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14-4748-B362-93E3CCB7C98D}"/>
            </c:ext>
          </c:extLst>
        </c:ser>
        <c:ser>
          <c:idx val="1"/>
          <c:order val="1"/>
          <c:tx>
            <c:strRef>
              <c:f>'Résultat Budgétaire'!$A$43</c:f>
              <c:strCache>
                <c:ptCount val="1"/>
                <c:pt idx="0">
                  <c:v>Fonctionnement</c:v>
                </c:pt>
              </c:strCache>
            </c:strRef>
          </c:tx>
          <c:spPr>
            <a:gradFill>
              <a:gsLst>
                <a:gs pos="0">
                  <a:srgbClr val="FFFFFF"/>
                </a:gs>
                <a:gs pos="100000">
                  <a:srgbClr val="00008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Budgétaire'!$B$41:$E$41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'Résultat Budgétaire'!$B$43:$E$43</c:f>
              <c:numCache>
                <c:formatCode>#,##0.00_ ;\-#,##0.00\ </c:formatCode>
                <c:ptCount val="4"/>
                <c:pt idx="0">
                  <c:v>2564954.88</c:v>
                </c:pt>
                <c:pt idx="1">
                  <c:v>2910476.46</c:v>
                </c:pt>
                <c:pt idx="2">
                  <c:v>3280422.43</c:v>
                </c:pt>
                <c:pt idx="3">
                  <c:v>3283027.67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14-4748-B362-93E3CCB7C98D}"/>
            </c:ext>
          </c:extLst>
        </c:ser>
        <c:ser>
          <c:idx val="2"/>
          <c:order val="2"/>
          <c:tx>
            <c:strRef>
              <c:f>'Résultat Budgétaire'!$A$44</c:f>
              <c:strCache>
                <c:ptCount val="1"/>
                <c:pt idx="0">
                  <c:v>Transferts</c:v>
                </c:pt>
              </c:strCache>
            </c:strRef>
          </c:tx>
          <c:spPr>
            <a:gradFill>
              <a:gsLst>
                <a:gs pos="0">
                  <a:srgbClr val="99CC00"/>
                </a:gs>
                <a:gs pos="100000">
                  <a:srgbClr val="475E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Budgétaire'!$B$41:$E$41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'Résultat Budgétaire'!$B$44:$E$44</c:f>
              <c:numCache>
                <c:formatCode>#,##0.00_ ;\-#,##0.00\ </c:formatCode>
                <c:ptCount val="4"/>
                <c:pt idx="0">
                  <c:v>1705323.57</c:v>
                </c:pt>
                <c:pt idx="1">
                  <c:v>1638368.07</c:v>
                </c:pt>
                <c:pt idx="2">
                  <c:v>1730310.32</c:v>
                </c:pt>
                <c:pt idx="3">
                  <c:v>1883242.52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14-4748-B362-93E3CCB7C98D}"/>
            </c:ext>
          </c:extLst>
        </c:ser>
        <c:ser>
          <c:idx val="3"/>
          <c:order val="3"/>
          <c:tx>
            <c:strRef>
              <c:f>'Résultat Budgétaire'!$A$45</c:f>
              <c:strCache>
                <c:ptCount val="1"/>
                <c:pt idx="0">
                  <c:v>Dette</c:v>
                </c:pt>
              </c:strCache>
            </c:strRef>
          </c:tx>
          <c:spPr>
            <a:gradFill>
              <a:gsLst>
                <a:gs pos="0">
                  <a:srgbClr val="CCFFFF"/>
                </a:gs>
                <a:gs pos="100000">
                  <a:srgbClr val="5E76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Budgétaire'!$B$41:$E$41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'Résultat Budgétaire'!$B$45:$E$45</c:f>
              <c:numCache>
                <c:formatCode>#,##0.00_ ;\-#,##0.00\ </c:formatCode>
                <c:ptCount val="4"/>
                <c:pt idx="0">
                  <c:v>1121663.75</c:v>
                </c:pt>
                <c:pt idx="1">
                  <c:v>1206352.51</c:v>
                </c:pt>
                <c:pt idx="2">
                  <c:v>1224868.52</c:v>
                </c:pt>
                <c:pt idx="3">
                  <c:v>1133917.81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14-4748-B362-93E3CCB7C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2813568"/>
        <c:axId val="152815104"/>
      </c:barChart>
      <c:catAx>
        <c:axId val="15281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2815104"/>
        <c:crossesAt val="0"/>
        <c:auto val="1"/>
        <c:lblAlgn val="ctr"/>
        <c:lblOffset val="100"/>
        <c:noMultiLvlLbl val="0"/>
      </c:catAx>
      <c:valAx>
        <c:axId val="152815104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2813568"/>
        <c:crossesAt val="1"/>
        <c:crossBetween val="between"/>
      </c:valAx>
      <c:spPr>
        <a:gradFill>
          <a:gsLst>
            <a:gs pos="0">
              <a:srgbClr val="FFCC99"/>
            </a:gs>
            <a:gs pos="100000">
              <a:srgbClr val="FFFF99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034965491249374"/>
          <c:y val="0.14424244151255242"/>
          <c:w val="0.18635036972617963"/>
          <c:h val="0.37154608231461178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85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5290270919524908E-2"/>
          <c:y val="5.7434347251086315E-2"/>
          <c:w val="0.79080475110102799"/>
          <c:h val="0.942565652748914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'Résultat Budgétaire'!$A$54</c:f>
              <c:strCache>
                <c:ptCount val="1"/>
                <c:pt idx="0">
                  <c:v>Prestation</c:v>
                </c:pt>
              </c:strCache>
            </c:strRef>
          </c:tx>
          <c:spPr>
            <a:gradFill>
              <a:gsLst>
                <a:gs pos="0">
                  <a:srgbClr val="9999FF"/>
                </a:gs>
                <a:gs pos="100000">
                  <a:srgbClr val="4747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Budgétaire'!$B$53:$E$53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'Résultat Budgétaire'!$B$54:$E$54</c:f>
              <c:numCache>
                <c:formatCode>#,##0.00_ ;\-#,##0.00\ </c:formatCode>
                <c:ptCount val="4"/>
                <c:pt idx="0">
                  <c:v>2408802.67</c:v>
                </c:pt>
                <c:pt idx="1">
                  <c:v>2440173.42</c:v>
                </c:pt>
                <c:pt idx="2">
                  <c:v>2633239.81</c:v>
                </c:pt>
                <c:pt idx="3">
                  <c:v>2800235.46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D-4D65-94B5-6E3CC12F2DA8}"/>
            </c:ext>
          </c:extLst>
        </c:ser>
        <c:ser>
          <c:idx val="1"/>
          <c:order val="1"/>
          <c:tx>
            <c:strRef>
              <c:f>'Résultat Budgétaire'!$A$55</c:f>
              <c:strCache>
                <c:ptCount val="1"/>
                <c:pt idx="0">
                  <c:v>Transferts</c:v>
                </c:pt>
              </c:strCache>
            </c:strRef>
          </c:tx>
          <c:spPr>
            <a:gradFill>
              <a:gsLst>
                <a:gs pos="0">
                  <a:srgbClr val="FFFF00"/>
                </a:gs>
                <a:gs pos="100000">
                  <a:srgbClr val="BABA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Budgétaire'!$B$53:$E$53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'Résultat Budgétaire'!$B$55:$E$55</c:f>
              <c:numCache>
                <c:formatCode>#,##0.00_ ;\-#,##0.00\ </c:formatCode>
                <c:ptCount val="4"/>
                <c:pt idx="0">
                  <c:v>7609501.6200000001</c:v>
                </c:pt>
                <c:pt idx="1">
                  <c:v>8563963.5500000007</c:v>
                </c:pt>
                <c:pt idx="2">
                  <c:v>9972752.5800000001</c:v>
                </c:pt>
                <c:pt idx="3">
                  <c:v>9643496.8300000001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D-4D65-94B5-6E3CC12F2DA8}"/>
            </c:ext>
          </c:extLst>
        </c:ser>
        <c:ser>
          <c:idx val="2"/>
          <c:order val="2"/>
          <c:tx>
            <c:strRef>
              <c:f>'Résultat Budgétaire'!$A$56</c:f>
              <c:strCache>
                <c:ptCount val="1"/>
                <c:pt idx="0">
                  <c:v>Dette</c:v>
                </c:pt>
              </c:strCache>
            </c:strRef>
          </c:tx>
          <c:spPr>
            <a:gradFill>
              <a:gsLst>
                <a:gs pos="0">
                  <a:srgbClr val="339966"/>
                </a:gs>
                <a:gs pos="100000">
                  <a:srgbClr val="18472F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Budgétaire'!$B$53:$E$53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'Résultat Budgétaire'!$B$56:$E$56</c:f>
              <c:numCache>
                <c:formatCode>#,##0.00_ ;\-#,##0.00\ </c:formatCode>
                <c:ptCount val="4"/>
                <c:pt idx="0">
                  <c:v>37685.17</c:v>
                </c:pt>
                <c:pt idx="1">
                  <c:v>35585.370000000003</c:v>
                </c:pt>
                <c:pt idx="2">
                  <c:v>92801.78</c:v>
                </c:pt>
                <c:pt idx="3">
                  <c:v>328916.68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FD-4D65-94B5-6E3CC12F2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2825216"/>
        <c:axId val="153900160"/>
      </c:barChart>
      <c:catAx>
        <c:axId val="15282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3900160"/>
        <c:crossesAt val="0"/>
        <c:auto val="1"/>
        <c:lblAlgn val="ctr"/>
        <c:lblOffset val="100"/>
        <c:noMultiLvlLbl val="0"/>
      </c:catAx>
      <c:valAx>
        <c:axId val="15390016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2825216"/>
        <c:crossesAt val="1"/>
        <c:crossBetween val="between"/>
      </c:valAx>
      <c:spPr>
        <a:gradFill>
          <a:gsLst>
            <a:gs pos="0">
              <a:srgbClr val="FFCC00"/>
            </a:gs>
            <a:gs pos="100000">
              <a:srgbClr val="FFF5CE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2943927095796588"/>
          <c:y val="0.27499842519685047"/>
          <c:w val="0.14680485237501423"/>
          <c:h val="0.31899055118110237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FR" sz="1600" b="1" strike="noStrike" spc="-1">
                <a:solidFill>
                  <a:srgbClr val="FFFFFF"/>
                </a:solidFill>
                <a:latin typeface="Arial"/>
              </a:rPr>
              <a:t>Résultats  Exercice Propre</a:t>
            </a:r>
          </a:p>
        </c:rich>
      </c:tx>
      <c:layout>
        <c:manualLayout>
          <c:xMode val="edge"/>
          <c:yMode val="edge"/>
          <c:x val="0.25024931852935295"/>
          <c:y val="3.8868784345261996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6195066817365904E-2"/>
          <c:y val="0.15132019836482999"/>
          <c:w val="0.95538860448108509"/>
          <c:h val="0.811151320198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'Résultat Budgétaire'!$A$15</c:f>
              <c:strCache>
                <c:ptCount val="1"/>
                <c:pt idx="0">
                  <c:v>Résultats  Exercice Propre</c:v>
                </c:pt>
              </c:strCache>
            </c:strRef>
          </c:tx>
          <c:spPr>
            <a:solidFill>
              <a:srgbClr val="FF5050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'Résultat Budgétaire'!$B$9:$E$9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'Résultat Budgétaire'!$B$15:$E$15</c:f>
              <c:numCache>
                <c:formatCode>#,##0.00</c:formatCode>
                <c:ptCount val="4"/>
                <c:pt idx="0">
                  <c:v>985472.18</c:v>
                </c:pt>
                <c:pt idx="1">
                  <c:v>930243.58000000007</c:v>
                </c:pt>
                <c:pt idx="2">
                  <c:v>1708008.55</c:v>
                </c:pt>
                <c:pt idx="3">
                  <c:v>955390.3600000001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E5-45FA-B71E-F356181F9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907968"/>
        <c:axId val="153909504"/>
      </c:barChart>
      <c:catAx>
        <c:axId val="15390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3909504"/>
        <c:crossesAt val="0"/>
        <c:auto val="1"/>
        <c:lblAlgn val="ctr"/>
        <c:lblOffset val="100"/>
        <c:noMultiLvlLbl val="0"/>
      </c:catAx>
      <c:valAx>
        <c:axId val="153909504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3907968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solidFill>
      <a:srgbClr val="00B0F0"/>
    </a:solidFill>
    <a:ln>
      <a:solidFill>
        <a:srgbClr val="99CC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1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100" b="1" strike="noStrike" spc="-1">
                <a:solidFill>
                  <a:srgbClr val="000000"/>
                </a:solidFill>
                <a:latin typeface="Arial"/>
              </a:rPr>
              <a:t>Ecart budget-compte en dépenses</a:t>
            </a:r>
          </a:p>
        </c:rich>
      </c:tx>
      <c:layout>
        <c:manualLayout>
          <c:xMode val="edge"/>
          <c:yMode val="edge"/>
          <c:x val="0.23012137726034199"/>
          <c:y val="3.6705737199259708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5.7138138882008103E-2"/>
          <c:y val="0.16517581739666898"/>
          <c:w val="0.65576748410535901"/>
          <c:h val="0.8263417643429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'Taux de réalisation du budget'!$A$11</c:f>
              <c:strCache>
                <c:ptCount val="1"/>
                <c:pt idx="0">
                  <c:v>Personnel</c:v>
                </c:pt>
              </c:strCache>
            </c:strRef>
          </c:tx>
          <c:spPr>
            <a:solidFill>
              <a:srgbClr val="CCCC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budget'!$B$9:$D$10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Engagements (compte)</c:v>
                </c:pt>
              </c:strCache>
            </c:strRef>
          </c:cat>
          <c:val>
            <c:numRef>
              <c:f>'Taux de réalisation du budget'!$B$11:$D$11</c:f>
              <c:numCache>
                <c:formatCode>_("€"* #,##0.00_);_("€"* \(#,##0.00\);_("€"* "-"??_);_(@_)</c:formatCode>
                <c:ptCount val="3"/>
                <c:pt idx="0">
                  <c:v>5223618.6500000004</c:v>
                </c:pt>
                <c:pt idx="1">
                  <c:v>4928433.8499999996</c:v>
                </c:pt>
                <c:pt idx="2">
                  <c:v>4824270.6100000003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C8-4C15-938A-B32BA22C7847}"/>
            </c:ext>
          </c:extLst>
        </c:ser>
        <c:ser>
          <c:idx val="1"/>
          <c:order val="1"/>
          <c:tx>
            <c:strRef>
              <c:f>'Taux de réalisation du budget'!$A$12</c:f>
              <c:strCache>
                <c:ptCount val="1"/>
                <c:pt idx="0">
                  <c:v>Fonctionnement</c:v>
                </c:pt>
              </c:strCache>
            </c:strRef>
          </c:tx>
          <c:spPr>
            <a:solidFill>
              <a:srgbClr val="993366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budget'!$B$9:$D$10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Engagements (compte)</c:v>
                </c:pt>
              </c:strCache>
            </c:strRef>
          </c:cat>
          <c:val>
            <c:numRef>
              <c:f>'Taux de réalisation du budget'!$B$12:$D$12</c:f>
              <c:numCache>
                <c:formatCode>_("€"* #,##0.00_);_("€"* \(#,##0.00\);_("€"* "-"??_);_(@_)</c:formatCode>
                <c:ptCount val="3"/>
                <c:pt idx="0">
                  <c:v>3813176.13</c:v>
                </c:pt>
                <c:pt idx="1">
                  <c:v>4007176.58</c:v>
                </c:pt>
                <c:pt idx="2">
                  <c:v>3283027.67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C8-4C15-938A-B32BA22C7847}"/>
            </c:ext>
          </c:extLst>
        </c:ser>
        <c:ser>
          <c:idx val="2"/>
          <c:order val="2"/>
          <c:tx>
            <c:strRef>
              <c:f>'Taux de réalisation du budget'!$A$13</c:f>
              <c:strCache>
                <c:ptCount val="1"/>
                <c:pt idx="0">
                  <c:v>Transferts</c:v>
                </c:pt>
              </c:strCache>
            </c:strRef>
          </c:tx>
          <c:spPr>
            <a:solidFill>
              <a:srgbClr val="FFFFCC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budget'!$B$9:$D$10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Engagements (compte)</c:v>
                </c:pt>
              </c:strCache>
            </c:strRef>
          </c:cat>
          <c:val>
            <c:numRef>
              <c:f>'Taux de réalisation du budget'!$B$13:$D$13</c:f>
              <c:numCache>
                <c:formatCode>_("€"* #,##0.00_);_("€"* \(#,##0.00\);_("€"* "-"??_);_(@_)</c:formatCode>
                <c:ptCount val="3"/>
                <c:pt idx="0">
                  <c:v>1918247.33</c:v>
                </c:pt>
                <c:pt idx="1">
                  <c:v>1986158.07</c:v>
                </c:pt>
                <c:pt idx="2">
                  <c:v>1883242.52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C8-4C15-938A-B32BA22C7847}"/>
            </c:ext>
          </c:extLst>
        </c:ser>
        <c:ser>
          <c:idx val="3"/>
          <c:order val="3"/>
          <c:tx>
            <c:strRef>
              <c:f>'Taux de réalisation du budget'!$A$14</c:f>
              <c:strCache>
                <c:ptCount val="1"/>
                <c:pt idx="0">
                  <c:v>Dette</c:v>
                </c:pt>
              </c:strCache>
            </c:strRef>
          </c:tx>
          <c:spPr>
            <a:solidFill>
              <a:srgbClr val="FFCC0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budget'!$B$9:$D$10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Engagements (compte)</c:v>
                </c:pt>
              </c:strCache>
            </c:strRef>
          </c:cat>
          <c:val>
            <c:numRef>
              <c:f>'Taux de réalisation du budget'!$B$14:$D$14</c:f>
              <c:numCache>
                <c:formatCode>_("€"* #,##0.00_);_("€"* \(#,##0.00\);_("€"* "-"??_);_(@_)</c:formatCode>
                <c:ptCount val="3"/>
                <c:pt idx="0">
                  <c:v>1366952.59</c:v>
                </c:pt>
                <c:pt idx="1">
                  <c:v>1168198.3500000001</c:v>
                </c:pt>
                <c:pt idx="2">
                  <c:v>1133917.81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C8-4C15-938A-B32BA22C7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3966464"/>
        <c:axId val="153968000"/>
      </c:barChart>
      <c:catAx>
        <c:axId val="15396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3968000"/>
        <c:crossesAt val="0"/>
        <c:auto val="1"/>
        <c:lblAlgn val="ctr"/>
        <c:lblOffset val="100"/>
        <c:noMultiLvlLbl val="0"/>
      </c:catAx>
      <c:valAx>
        <c:axId val="15396800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_(&quot;€&quot;* #,##0.00_);_(&quot;€&quot;* \(#,##0.00\);_(&quot;€&quot;* &quot;-&quot;??_);_(@_)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3966464"/>
        <c:crossesAt val="1"/>
        <c:crossBetween val="midCat"/>
      </c:valAx>
      <c:spPr>
        <a:gradFill>
          <a:gsLst>
            <a:gs pos="0">
              <a:srgbClr val="CED8E2"/>
            </a:gs>
            <a:gs pos="100000">
              <a:srgbClr val="003366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72380480554867521"/>
          <c:y val="0.46329426280073999"/>
          <c:w val="0.24754355544546305"/>
          <c:h val="0.31554595928439205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1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100" b="1" strike="noStrike" spc="-1">
                <a:solidFill>
                  <a:srgbClr val="000000"/>
                </a:solidFill>
                <a:latin typeface="Arial"/>
              </a:rPr>
              <a:t>Ecart Budget-compte en recettes</a:t>
            </a:r>
          </a:p>
        </c:rich>
      </c:tx>
      <c:layout>
        <c:manualLayout>
          <c:xMode val="edge"/>
          <c:yMode val="edge"/>
          <c:x val="0.26472342328910098"/>
          <c:y val="3.6553524804177499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6.4484866557328213E-2"/>
          <c:y val="0.15189679004761203"/>
          <c:w val="0.7176084687639781"/>
          <c:h val="0.848103209952387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'Taux de réalisation du budget'!$A$21</c:f>
              <c:strCache>
                <c:ptCount val="1"/>
                <c:pt idx="0">
                  <c:v>Prestation</c:v>
                </c:pt>
              </c:strCache>
            </c:strRef>
          </c:tx>
          <c:spPr>
            <a:solidFill>
              <a:srgbClr val="9999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budget'!$B$19:$D$20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Droits constatés (compte)</c:v>
                </c:pt>
              </c:strCache>
            </c:strRef>
          </c:cat>
          <c:val>
            <c:numRef>
              <c:f>'Taux de réalisation du budget'!$B$21:$D$21</c:f>
              <c:numCache>
                <c:formatCode>_("€"* #,##0.00_);_("€"* \(#,##0.00\);_("€"* "-"??_);_(@_)</c:formatCode>
                <c:ptCount val="3"/>
                <c:pt idx="0">
                  <c:v>2490269</c:v>
                </c:pt>
                <c:pt idx="1">
                  <c:v>2601072.61</c:v>
                </c:pt>
                <c:pt idx="2">
                  <c:v>2800235.46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33-4330-BB54-511F0E276C9C}"/>
            </c:ext>
          </c:extLst>
        </c:ser>
        <c:ser>
          <c:idx val="1"/>
          <c:order val="1"/>
          <c:tx>
            <c:strRef>
              <c:f>'Taux de réalisation du budget'!$A$22</c:f>
              <c:strCache>
                <c:ptCount val="1"/>
                <c:pt idx="0">
                  <c:v>Transferts</c:v>
                </c:pt>
              </c:strCache>
            </c:strRef>
          </c:tx>
          <c:spPr>
            <a:solidFill>
              <a:srgbClr val="FFCC99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budget'!$B$19:$D$20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Droits constatés (compte)</c:v>
                </c:pt>
              </c:strCache>
            </c:strRef>
          </c:cat>
          <c:val>
            <c:numRef>
              <c:f>'Taux de réalisation du budget'!$B$22:$D$22</c:f>
              <c:numCache>
                <c:formatCode>_("€"* #,##0.00_);_("€"* \(#,##0.00\);_("€"* "-"??_);_(@_)</c:formatCode>
                <c:ptCount val="3"/>
                <c:pt idx="0">
                  <c:v>9664911.7300000004</c:v>
                </c:pt>
                <c:pt idx="1">
                  <c:v>9614139.9100000001</c:v>
                </c:pt>
                <c:pt idx="2">
                  <c:v>9643496.8300000001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33-4330-BB54-511F0E276C9C}"/>
            </c:ext>
          </c:extLst>
        </c:ser>
        <c:ser>
          <c:idx val="2"/>
          <c:order val="2"/>
          <c:tx>
            <c:strRef>
              <c:f>'Taux de réalisation du budget'!$A$23</c:f>
              <c:strCache>
                <c:ptCount val="1"/>
                <c:pt idx="0">
                  <c:v>Dette</c:v>
                </c:pt>
              </c:strCache>
            </c:strRef>
          </c:tx>
          <c:spPr>
            <a:solidFill>
              <a:srgbClr val="FF990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budget'!$B$19:$D$20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Droits constatés (compte)</c:v>
                </c:pt>
              </c:strCache>
            </c:strRef>
          </c:cat>
          <c:val>
            <c:numRef>
              <c:f>'Taux de réalisation du budget'!$B$23:$D$23</c:f>
              <c:numCache>
                <c:formatCode>_("€"* #,##0.00_);_("€"* \(#,##0.00\);_("€"* "-"??_);_(@_)</c:formatCode>
                <c:ptCount val="3"/>
                <c:pt idx="0">
                  <c:v>155525.5</c:v>
                </c:pt>
                <c:pt idx="1">
                  <c:v>328059.5</c:v>
                </c:pt>
                <c:pt idx="2">
                  <c:v>328916.68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33-4330-BB54-511F0E276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4015616"/>
        <c:axId val="154017152"/>
      </c:barChart>
      <c:catAx>
        <c:axId val="15401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4017152"/>
        <c:crossesAt val="0"/>
        <c:auto val="1"/>
        <c:lblAlgn val="ctr"/>
        <c:lblOffset val="100"/>
        <c:noMultiLvlLbl val="0"/>
      </c:catAx>
      <c:valAx>
        <c:axId val="154017152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_(&quot;€&quot;* #,##0.00_);_(&quot;€&quot;* \(#,##0.00\);_(&quot;€&quot;* &quot;-&quot;??_);_(@_)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4015616"/>
        <c:crossesAt val="1"/>
        <c:crossBetween val="midCat"/>
      </c:valAx>
      <c:spPr>
        <a:gradFill>
          <a:gsLst>
            <a:gs pos="0">
              <a:srgbClr val="EBF5CE"/>
            </a:gs>
            <a:gs pos="100000">
              <a:srgbClr val="99CC00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79752497390785693"/>
          <c:y val="0.49808017201658705"/>
          <c:w val="0.173550022364694"/>
          <c:h val="0.23283673782829103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FFFFFF"/>
                </a:solidFill>
                <a:latin typeface="Arial"/>
              </a:rPr>
              <a:t>TOTAL RECETTES EXERCICE</a:t>
            </a:r>
          </a:p>
        </c:rich>
      </c:tx>
      <c:layout>
        <c:manualLayout>
          <c:xMode val="edge"/>
          <c:yMode val="edge"/>
          <c:x val="0.27773664075033894"/>
          <c:y val="4.3819832402234603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1.4562507713192603E-2"/>
          <c:y val="0.112168296089385"/>
          <c:w val="0.96630877452795294"/>
          <c:h val="0.85509776536312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'Recettes budgétaires ordinaires'!$A$54</c:f>
              <c:strCache>
                <c:ptCount val="1"/>
                <c:pt idx="0">
                  <c:v>TOTAL RECETTES EXERCICE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'Recettes budgétaires ordinaires'!$B$7:$E$7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'Recettes budgétaires ordinaires'!$B$54:$E$54</c:f>
              <c:numCache>
                <c:formatCode>#,##0.00</c:formatCode>
                <c:ptCount val="4"/>
                <c:pt idx="0">
                  <c:v>10061589.459999999</c:v>
                </c:pt>
                <c:pt idx="1">
                  <c:v>11470622.34</c:v>
                </c:pt>
                <c:pt idx="2">
                  <c:v>12704794.17</c:v>
                </c:pt>
                <c:pt idx="3">
                  <c:v>12829848.969999999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A9-48FA-9CE0-9F265E4EC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132480"/>
        <c:axId val="154134016"/>
      </c:barChart>
      <c:catAx>
        <c:axId val="15413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4134016"/>
        <c:crossesAt val="0"/>
        <c:auto val="1"/>
        <c:lblAlgn val="ctr"/>
        <c:lblOffset val="100"/>
        <c:noMultiLvlLbl val="0"/>
      </c:catAx>
      <c:valAx>
        <c:axId val="154134016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4132480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gradFill>
      <a:gsLst>
        <a:gs pos="0">
          <a:srgbClr val="808000"/>
        </a:gs>
        <a:gs pos="100000">
          <a:srgbClr val="99CC00"/>
        </a:gs>
      </a:gsLst>
      <a:lin ang="16200000"/>
    </a:gradFill>
    <a:ln>
      <a:solidFill>
        <a:srgbClr val="99CC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FFFFFF"/>
                </a:solidFill>
                <a:latin typeface="Arial"/>
              </a:rPr>
              <a:t>TOTAL DEPENSES EXERCICE</a:t>
            </a:r>
          </a:p>
        </c:rich>
      </c:tx>
      <c:layout>
        <c:manualLayout>
          <c:xMode val="edge"/>
          <c:yMode val="edge"/>
          <c:x val="0.29024982650936793"/>
          <c:y val="2.7251692518639112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2900763358778602E-2"/>
          <c:y val="0.11226326163338801"/>
          <c:w val="0.96009715475364299"/>
          <c:h val="0.851401148341759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'Dépenses budgétaires ordinaires'!$A$58</c:f>
              <c:strCache>
                <c:ptCount val="1"/>
                <c:pt idx="0">
                  <c:v>TOTAL DEPENSES EXERCICE</c:v>
                </c:pt>
              </c:strCache>
            </c:strRef>
          </c:tx>
          <c:spPr>
            <a:solidFill>
              <a:srgbClr val="FF5050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'Dépenses budgétaires ordinaires'!$B$7:$E$7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'Dépenses budgétaires ordinaires'!$B$58:$E$58</c:f>
              <c:numCache>
                <c:formatCode>#,##0.00</c:formatCode>
                <c:ptCount val="4"/>
                <c:pt idx="0">
                  <c:v>9076117.2800000012</c:v>
                </c:pt>
                <c:pt idx="1">
                  <c:v>10540378.76</c:v>
                </c:pt>
                <c:pt idx="2">
                  <c:v>10996785.619999999</c:v>
                </c:pt>
                <c:pt idx="3">
                  <c:v>11874458.610000001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B2-4AF7-9E8B-20EB264AE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248704"/>
        <c:axId val="154250240"/>
      </c:barChart>
      <c:catAx>
        <c:axId val="1542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4250240"/>
        <c:crossesAt val="0"/>
        <c:auto val="1"/>
        <c:lblAlgn val="ctr"/>
        <c:lblOffset val="100"/>
        <c:noMultiLvlLbl val="0"/>
      </c:catAx>
      <c:valAx>
        <c:axId val="154250240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4248704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gradFill>
      <a:gsLst>
        <a:gs pos="0">
          <a:srgbClr val="993300"/>
        </a:gs>
        <a:gs pos="100000">
          <a:srgbClr val="993366"/>
        </a:gs>
      </a:gsLst>
      <a:lin ang="16200000"/>
    </a:gradFill>
    <a:ln>
      <a:solidFill>
        <a:srgbClr val="993366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FFFFFF"/>
                </a:solidFill>
                <a:latin typeface="Arial"/>
              </a:rPr>
              <a:t>Coût net du personnel</a:t>
            </a:r>
          </a:p>
        </c:rich>
      </c:tx>
      <c:layout>
        <c:manualLayout>
          <c:xMode val="edge"/>
          <c:yMode val="edge"/>
          <c:x val="0.26354820308043397"/>
          <c:y val="3.42465753424658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7.1632303805720804E-2"/>
          <c:y val="0.13198815253609805"/>
          <c:w val="0.89992665634422608"/>
          <c:h val="0.86708626434653802"/>
        </c:manualLayout>
      </c:layout>
      <c:areaChart>
        <c:grouping val="standard"/>
        <c:varyColors val="1"/>
        <c:ser>
          <c:idx val="0"/>
          <c:order val="0"/>
          <c:tx>
            <c:strRef>
              <c:f>'dépenses de personnel'!$D$8</c:f>
              <c:strCache>
                <c:ptCount val="1"/>
                <c:pt idx="0">
                  <c:v>Coût net (D-R)</c:v>
                </c:pt>
              </c:strCache>
            </c:strRef>
          </c:tx>
          <c:spPr>
            <a:solidFill>
              <a:srgbClr val="DBEEF4"/>
            </a:solidFill>
            <a:ln w="12600">
              <a:solidFill>
                <a:srgbClr val="000000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'dépenses de personnel'!$A$9:$A$12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'dépenses de personnel'!$D$9:$D$12</c:f>
              <c:numCache>
                <c:formatCode>#,##0.00</c:formatCode>
                <c:ptCount val="4"/>
                <c:pt idx="0">
                  <c:v>3394391.95</c:v>
                </c:pt>
                <c:pt idx="1">
                  <c:v>3482707.3000000003</c:v>
                </c:pt>
                <c:pt idx="2">
                  <c:v>3888550.4499999997</c:v>
                </c:pt>
                <c:pt idx="3">
                  <c:v>4118598.37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3A-4A93-9C17-89852FF19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036672"/>
        <c:axId val="155104000"/>
      </c:areaChart>
      <c:catAx>
        <c:axId val="15503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104000"/>
        <c:crossesAt val="0"/>
        <c:auto val="1"/>
        <c:lblAlgn val="ctr"/>
        <c:lblOffset val="100"/>
        <c:noMultiLvlLbl val="0"/>
      </c:catAx>
      <c:valAx>
        <c:axId val="15510400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036672"/>
        <c:crossesAt val="1"/>
        <c:crossBetween val="midCat"/>
      </c:valAx>
      <c:spPr>
        <a:solidFill>
          <a:srgbClr val="EEECE1"/>
        </a:solidFill>
        <a:ln w="12600">
          <a:solidFill>
            <a:srgbClr val="C0C0C0"/>
          </a:solidFill>
          <a:round/>
        </a:ln>
      </c:spPr>
    </c:plotArea>
    <c:plotVisOnly val="1"/>
    <c:dispBlanksAs val="zero"/>
    <c:showDLblsOverMax val="1"/>
  </c:chart>
  <c:spPr>
    <a:gradFill>
      <a:gsLst>
        <a:gs pos="0">
          <a:srgbClr val="008080"/>
        </a:gs>
        <a:gs pos="100000">
          <a:srgbClr val="33CCCC"/>
        </a:gs>
      </a:gsLst>
      <a:lin ang="16200000"/>
    </a:gradFill>
    <a:ln>
      <a:solidFill>
        <a:srgbClr val="33CCCC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1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100" b="1" strike="noStrike" spc="-1">
                <a:solidFill>
                  <a:srgbClr val="FFFFFF"/>
                </a:solidFill>
                <a:latin typeface="Arial"/>
              </a:rPr>
              <a:t>Evolution des recettes (subventions...) de personnel</a:t>
            </a:r>
          </a:p>
        </c:rich>
      </c:tx>
      <c:layout>
        <c:manualLayout>
          <c:xMode val="edge"/>
          <c:yMode val="edge"/>
          <c:x val="0.11834671424323501"/>
          <c:y val="2.3314150804190595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7.8600455942115219E-2"/>
          <c:y val="0.17515124686439404"/>
          <c:w val="0.73783328377440804"/>
          <c:h val="0.8248487531356061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9999FF"/>
                </a:gs>
                <a:gs pos="100000">
                  <a:srgbClr val="4747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'dépenses de personnel'!$A$9:$A$12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'dépenses de personnel'!$C$9:$C$12</c:f>
              <c:numCache>
                <c:formatCode>#,##0.00</c:formatCode>
                <c:ptCount val="4"/>
                <c:pt idx="0">
                  <c:v>289783.13</c:v>
                </c:pt>
                <c:pt idx="1">
                  <c:v>653474.42000000004</c:v>
                </c:pt>
                <c:pt idx="2">
                  <c:v>707871.9</c:v>
                </c:pt>
                <c:pt idx="3">
                  <c:v>705672.24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08-4EE3-BBD2-C38B36B51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136384"/>
        <c:axId val="155137920"/>
      </c:barChart>
      <c:catAx>
        <c:axId val="15513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137920"/>
        <c:crossesAt val="0"/>
        <c:auto val="1"/>
        <c:lblAlgn val="ctr"/>
        <c:lblOffset val="100"/>
        <c:noMultiLvlLbl val="0"/>
      </c:catAx>
      <c:valAx>
        <c:axId val="15513792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136384"/>
        <c:crossesAt val="1"/>
        <c:crossBetween val="midCat"/>
      </c:valAx>
      <c:spPr>
        <a:gradFill>
          <a:gsLst>
            <a:gs pos="0">
              <a:srgbClr val="FFCC00"/>
            </a:gs>
            <a:gs pos="100000">
              <a:srgbClr val="FFFCEF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5687382297551806"/>
          <c:y val="0.48266194481333896"/>
          <c:w val="0.115373178709486"/>
          <c:h val="7.2746052825734112E-2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FFFFFF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FF6600"/>
        </a:gs>
        <a:gs pos="100000">
          <a:srgbClr val="FF9900"/>
        </a:gs>
      </a:gsLst>
      <a:lin ang="16200000"/>
    </a:gradFill>
    <a:ln>
      <a:solidFill>
        <a:srgbClr val="FF99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1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100" b="1" strike="noStrike" spc="-1">
                <a:solidFill>
                  <a:srgbClr val="FFFFFF"/>
                </a:solidFill>
                <a:latin typeface="Arial"/>
              </a:rPr>
              <a:t>Evolution des dépenses brutes de personnel</a:t>
            </a:r>
          </a:p>
        </c:rich>
      </c:tx>
      <c:layout>
        <c:manualLayout>
          <c:xMode val="edge"/>
          <c:yMode val="edge"/>
          <c:x val="0.17133770622142699"/>
          <c:y val="1.9567150904239602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7.3941562313655285E-2"/>
          <c:y val="0.14957011562407396"/>
          <c:w val="0.76247266944941405"/>
          <c:h val="0.85042988437592604"/>
        </c:manualLayout>
      </c:layout>
      <c:barChart>
        <c:barDir val="col"/>
        <c:grouping val="stacked"/>
        <c:varyColors val="0"/>
        <c:ser>
          <c:idx val="0"/>
          <c:order val="0"/>
          <c:spPr>
            <a:gradFill>
              <a:gsLst>
                <a:gs pos="0">
                  <a:srgbClr val="0066CC"/>
                </a:gs>
                <a:gs pos="100000">
                  <a:srgbClr val="002F5E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'dépenses de personnel'!$A$9:$A$12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'dépenses de personnel'!$B$9:$B$12</c:f>
              <c:numCache>
                <c:formatCode>#,##0.00</c:formatCode>
                <c:ptCount val="4"/>
                <c:pt idx="0">
                  <c:v>3684175.08</c:v>
                </c:pt>
                <c:pt idx="1">
                  <c:v>4136181.72</c:v>
                </c:pt>
                <c:pt idx="2">
                  <c:v>4596422.3499999996</c:v>
                </c:pt>
                <c:pt idx="3">
                  <c:v>4824270.6100000003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29-4D31-AF4E-C8FA16466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5178880"/>
        <c:axId val="155180416"/>
      </c:barChart>
      <c:catAx>
        <c:axId val="15517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180416"/>
        <c:crossesAt val="0"/>
        <c:auto val="1"/>
        <c:lblAlgn val="ctr"/>
        <c:lblOffset val="100"/>
        <c:noMultiLvlLbl val="0"/>
      </c:catAx>
      <c:valAx>
        <c:axId val="155180416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178880"/>
        <c:crossesAt val="1"/>
        <c:crossBetween val="midCat"/>
      </c:valAx>
      <c:spPr>
        <a:gradFill>
          <a:gsLst>
            <a:gs pos="0">
              <a:srgbClr val="FFFF00"/>
            </a:gs>
            <a:gs pos="100000">
              <a:srgbClr val="FFFFF7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6762075134168115"/>
          <c:y val="0.49214349243996408"/>
          <c:w val="0.11210494931425199"/>
          <c:h val="6.7892084198043323E-2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FFFFFF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333399"/>
        </a:gs>
        <a:gs pos="100000">
          <a:srgbClr val="0066CC"/>
        </a:gs>
      </a:gsLst>
      <a:lin ang="16200000"/>
    </a:gradFill>
    <a:ln>
      <a:solidFill>
        <a:srgbClr val="666699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FFFFFF"/>
                </a:solidFill>
                <a:latin typeface="Arial"/>
              </a:rPr>
              <a:t>Evolution des créances à percevoir au 31/12</a:t>
            </a:r>
          </a:p>
        </c:rich>
      </c:tx>
      <c:layout>
        <c:manualLayout>
          <c:xMode val="edge"/>
          <c:yMode val="edge"/>
          <c:x val="0.13203134875489803"/>
          <c:y val="4.0743113388853301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2816331690051803E-2"/>
          <c:y val="0.12684176809737299"/>
          <c:w val="0.853242320819113"/>
          <c:h val="0.8722613709160800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9999FF"/>
                </a:gs>
                <a:gs pos="100000">
                  <a:srgbClr val="4747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créances!$E$6:$H$6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créances!$E$27:$H$27</c:f>
              <c:numCache>
                <c:formatCode>#,##0.00_ ;\-#,##0.00\ </c:formatCode>
                <c:ptCount val="4"/>
                <c:pt idx="0">
                  <c:v>2374070.69</c:v>
                </c:pt>
                <c:pt idx="1">
                  <c:v>2008226.87</c:v>
                </c:pt>
                <c:pt idx="2">
                  <c:v>1385676.7</c:v>
                </c:pt>
                <c:pt idx="3">
                  <c:v>1263482.44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67-49AD-9ACE-70E3151AA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299840"/>
        <c:axId val="155301376"/>
      </c:barChart>
      <c:catAx>
        <c:axId val="15529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301376"/>
        <c:crossesAt val="0"/>
        <c:auto val="1"/>
        <c:lblAlgn val="ctr"/>
        <c:lblOffset val="100"/>
        <c:noMultiLvlLbl val="0"/>
      </c:catAx>
      <c:valAx>
        <c:axId val="155301376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_ ;\-#,##0.00\ 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299840"/>
        <c:crossesAt val="1"/>
        <c:crossBetween val="midCat"/>
      </c:valAx>
      <c:spPr>
        <a:solidFill>
          <a:srgbClr val="DCE6F2"/>
        </a:soli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8743521678675297"/>
          <c:y val="0.47661755285073693"/>
          <c:w val="9.1391733029958275E-2"/>
          <c:h val="6.316463805253042E-2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FFFFFF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333399"/>
        </a:gs>
        <a:gs pos="100000">
          <a:srgbClr val="0066CC"/>
        </a:gs>
      </a:gsLst>
      <a:lin ang="16200000"/>
    </a:gra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000000"/>
                </a:solidFill>
                <a:latin typeface="Arial"/>
              </a:rPr>
              <a:t>Financement des 4 dernières années</a:t>
            </a:r>
          </a:p>
        </c:rich>
      </c:tx>
      <c:layout>
        <c:manualLayout>
          <c:xMode val="edge"/>
          <c:yMode val="edge"/>
          <c:x val="0.22727714591231599"/>
          <c:y val="2.5230987917555108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941576747351"/>
          <c:y val="0.28346363420990306"/>
          <c:w val="0.54554291824633006"/>
          <c:h val="0.62935323383084607"/>
        </c:manualLayout>
      </c:layout>
      <c:pieChart>
        <c:varyColors val="1"/>
        <c:ser>
          <c:idx val="0"/>
          <c:order val="0"/>
          <c:spPr>
            <a:gradFill>
              <a:gsLst>
                <a:gs pos="0">
                  <a:srgbClr val="9EEAFF"/>
                </a:gs>
                <a:gs pos="100000">
                  <a:srgbClr val="E4F9FF"/>
                </a:gs>
              </a:gsLst>
              <a:lin ang="16200000"/>
            </a:gradFill>
            <a:ln>
              <a:solidFill>
                <a:srgbClr val="33CCCC"/>
              </a:solidFill>
            </a:ln>
          </c:spPr>
          <c:dLbls>
            <c:dLbl>
              <c:idx val="0"/>
              <c:spPr/>
              <c:txPr>
                <a:bodyPr/>
                <a:lstStyle/>
                <a:p>
                  <a:pPr>
                    <a:defRPr sz="9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A8E-4065-BA35-56E1571E8378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8E-4065-BA35-56E1571E8378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8E-4065-BA35-56E1571E83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r-F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'Investissements extraordinaires'!$A$37:$A$39</c:f>
              <c:strCache>
                <c:ptCount val="3"/>
                <c:pt idx="0">
                  <c:v>Emprunts</c:v>
                </c:pt>
                <c:pt idx="1">
                  <c:v>Subsides</c:v>
                </c:pt>
                <c:pt idx="2">
                  <c:v>Auto-financement</c:v>
                </c:pt>
              </c:strCache>
            </c:strRef>
          </c:cat>
          <c:val>
            <c:numRef>
              <c:f>'Investissements extraordinaires'!$G$37:$G$39</c:f>
              <c:numCache>
                <c:formatCode>#,##0.00</c:formatCode>
                <c:ptCount val="3"/>
                <c:pt idx="0">
                  <c:v>2637728.81</c:v>
                </c:pt>
                <c:pt idx="1">
                  <c:v>6366499.3399999999</c:v>
                </c:pt>
                <c:pt idx="2">
                  <c:v>7932489.1799999997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A8E-4065-BA35-56E1571E8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12600">
          <a:noFill/>
        </a:ln>
      </c:spPr>
    </c:plotArea>
    <c:plotVisOnly val="1"/>
    <c:dispBlanksAs val="zero"/>
    <c:showDLblsOverMax val="1"/>
  </c:chart>
  <c:spPr>
    <a:gradFill>
      <a:gsLst>
        <a:gs pos="0">
          <a:srgbClr val="A3C4FF"/>
        </a:gs>
        <a:gs pos="100000">
          <a:srgbClr val="E5EEFF"/>
        </a:gs>
      </a:gsLst>
      <a:lin ang="16200000"/>
    </a:gradFill>
    <a:ln>
      <a:solidFill>
        <a:srgbClr val="666699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1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100" b="1" strike="noStrike" spc="-1">
                <a:solidFill>
                  <a:srgbClr val="000000"/>
                </a:solidFill>
                <a:latin typeface="Arial"/>
              </a:rPr>
              <a:t>Investissements (totaux)</a:t>
            </a:r>
          </a:p>
        </c:rich>
      </c:tx>
      <c:layout>
        <c:manualLayout>
          <c:xMode val="edge"/>
          <c:yMode val="edge"/>
          <c:x val="0.3897709003215431"/>
          <c:y val="3.8081515026760007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1.62278938906752E-2"/>
          <c:y val="9.2630712227253997E-2"/>
          <c:w val="0.97583400321543412"/>
          <c:h val="0.9073692877727457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FF6565"/>
                </a:gs>
                <a:gs pos="100000">
                  <a:srgbClr val="FF00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'Investissements extraordinaires'!$G$7:$J$7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'Investissements extraordinaires'!$G$22:$J$22</c:f>
              <c:numCache>
                <c:formatCode>#,##0.00</c:formatCode>
                <c:ptCount val="4"/>
                <c:pt idx="0">
                  <c:v>652275.02</c:v>
                </c:pt>
                <c:pt idx="1">
                  <c:v>9515104.4100000001</c:v>
                </c:pt>
                <c:pt idx="2">
                  <c:v>3098685.28</c:v>
                </c:pt>
                <c:pt idx="3">
                  <c:v>3801138.66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0-48A6-8351-B5B8728C1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435776"/>
        <c:axId val="155437312"/>
      </c:barChart>
      <c:catAx>
        <c:axId val="15543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5437312"/>
        <c:crossesAt val="0"/>
        <c:auto val="1"/>
        <c:lblAlgn val="ctr"/>
        <c:lblOffset val="100"/>
        <c:noMultiLvlLbl val="0"/>
      </c:catAx>
      <c:valAx>
        <c:axId val="155437312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5435776"/>
        <c:crossesAt val="1"/>
        <c:crossBetween val="midCat"/>
      </c:valAx>
      <c:spPr>
        <a:gradFill>
          <a:gsLst>
            <a:gs pos="0">
              <a:srgbClr val="FFFFFF"/>
            </a:gs>
            <a:gs pos="100000">
              <a:srgbClr val="FFCC00"/>
            </a:gs>
          </a:gsLst>
          <a:lin ang="5400000"/>
        </a:gradFill>
        <a:ln w="12600">
          <a:solidFill>
            <a:srgbClr val="000000"/>
          </a:solidFill>
          <a:round/>
        </a:ln>
      </c:spPr>
    </c:plotArea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000000"/>
                </a:solidFill>
                <a:latin typeface="Arial"/>
              </a:rPr>
              <a:t>Evolution de la répartition des sources de financement</a:t>
            </a:r>
          </a:p>
        </c:rich>
      </c:tx>
      <c:layout>
        <c:manualLayout>
          <c:xMode val="edge"/>
          <c:yMode val="edge"/>
          <c:x val="0.19588887758217199"/>
          <c:y val="2.9058811861549103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3.2614226111733001E-2"/>
          <c:y val="0.13339283943270899"/>
          <c:w val="0.74641294392998891"/>
          <c:h val="0.866607160567292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'Investissements extraordinaires'!$A$37:$B$37</c:f>
              <c:strCache>
                <c:ptCount val="2"/>
                <c:pt idx="0">
                  <c:v>Emprunts</c:v>
                </c:pt>
              </c:strCache>
            </c:strRef>
          </c:tx>
          <c:spPr>
            <a:gradFill>
              <a:gsLst>
                <a:gs pos="0">
                  <a:srgbClr val="0066CC"/>
                </a:gs>
                <a:gs pos="100000">
                  <a:srgbClr val="002447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'Investissements extraordinaires'!$C$36:$F$36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'Investissements extraordinaires'!$C$37:$F$37</c:f>
              <c:numCache>
                <c:formatCode>#,##0.00</c:formatCode>
                <c:ptCount val="4"/>
                <c:pt idx="0">
                  <c:v>33826.99</c:v>
                </c:pt>
                <c:pt idx="1">
                  <c:v>2464768.63</c:v>
                </c:pt>
                <c:pt idx="2">
                  <c:v>139133.19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77-4E1D-9372-4E1DA57F9CD8}"/>
            </c:ext>
          </c:extLst>
        </c:ser>
        <c:ser>
          <c:idx val="1"/>
          <c:order val="1"/>
          <c:tx>
            <c:strRef>
              <c:f>'Investissements extraordinaires'!$A$38:$B$38</c:f>
              <c:strCache>
                <c:ptCount val="2"/>
                <c:pt idx="0">
                  <c:v>Subsides</c:v>
                </c:pt>
              </c:strCache>
            </c:strRef>
          </c:tx>
          <c:spPr>
            <a:solidFill>
              <a:srgbClr val="993366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'Investissements extraordinaires'!$C$36:$F$36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'Investissements extraordinaires'!$C$38:$F$38</c:f>
              <c:numCache>
                <c:formatCode>#,##0.00</c:formatCode>
                <c:ptCount val="4"/>
                <c:pt idx="0">
                  <c:v>236430.56</c:v>
                </c:pt>
                <c:pt idx="1">
                  <c:v>2756834.75</c:v>
                </c:pt>
                <c:pt idx="2">
                  <c:v>2993304.37</c:v>
                </c:pt>
                <c:pt idx="3">
                  <c:v>379929.66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77-4E1D-9372-4E1DA57F9CD8}"/>
            </c:ext>
          </c:extLst>
        </c:ser>
        <c:ser>
          <c:idx val="2"/>
          <c:order val="2"/>
          <c:tx>
            <c:strRef>
              <c:f>'Investissements extraordinaires'!$A$39:$B$39</c:f>
              <c:strCache>
                <c:ptCount val="2"/>
                <c:pt idx="0">
                  <c:v>Auto-financement</c:v>
                </c:pt>
              </c:strCache>
            </c:strRef>
          </c:tx>
          <c:spPr>
            <a:solidFill>
              <a:srgbClr val="FFFFCC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'Investissements extraordinaires'!$C$36:$F$36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'Investissements extraordinaires'!$C$39:$F$39</c:f>
              <c:numCache>
                <c:formatCode>#,##0.00</c:formatCode>
                <c:ptCount val="4"/>
                <c:pt idx="0">
                  <c:v>1146071.04</c:v>
                </c:pt>
                <c:pt idx="1">
                  <c:v>2270212.5299999998</c:v>
                </c:pt>
                <c:pt idx="2">
                  <c:v>1836800.98</c:v>
                </c:pt>
                <c:pt idx="3">
                  <c:v>2679404.63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77-4E1D-9372-4E1DA57F9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5529600"/>
        <c:axId val="155531136"/>
      </c:barChart>
      <c:catAx>
        <c:axId val="15552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55531136"/>
        <c:crossesAt val="0"/>
        <c:auto val="1"/>
        <c:lblAlgn val="ctr"/>
        <c:lblOffset val="100"/>
        <c:noMultiLvlLbl val="0"/>
      </c:catAx>
      <c:valAx>
        <c:axId val="155531136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55529600"/>
        <c:crossesAt val="1"/>
        <c:crossBetween val="midCat"/>
      </c:valAx>
      <c:spPr>
        <a:gradFill>
          <a:gsLst>
            <a:gs pos="0">
              <a:srgbClr val="FFFFFF"/>
            </a:gs>
            <a:gs pos="100000">
              <a:srgbClr val="99CC00"/>
            </a:gs>
          </a:gsLst>
          <a:lin ang="5400000"/>
        </a:gradFill>
        <a:ln w="12600">
          <a:solidFill>
            <a:srgbClr val="C0C0C0"/>
          </a:solidFill>
          <a:round/>
        </a:ln>
      </c:spPr>
    </c:plotArea>
    <c:legend>
      <c:legendPos val="r"/>
      <c:layout>
        <c:manualLayout>
          <c:xMode val="edge"/>
          <c:yMode val="edge"/>
          <c:x val="0.78436959397578099"/>
          <c:y val="0.42913815332738298"/>
          <c:w val="0.193853668464435"/>
          <c:h val="0.17137756620053596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DAFDA7"/>
        </a:gs>
        <a:gs pos="100000">
          <a:srgbClr val="F5FFE6"/>
        </a:gs>
      </a:gsLst>
      <a:lin ang="16200000"/>
    </a:gradFill>
    <a:ln>
      <a:solidFill>
        <a:srgbClr val="99CC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sz="1600" b="1" strike="noStrike" spc="-1">
                <a:solidFill>
                  <a:srgbClr val="FFFFFF"/>
                </a:solidFill>
                <a:latin typeface="Arial"/>
              </a:rPr>
              <a:t>Investissements (totaux)</a:t>
            </a:r>
          </a:p>
        </c:rich>
      </c:tx>
      <c:layout>
        <c:manualLayout>
          <c:xMode val="edge"/>
          <c:yMode val="edge"/>
          <c:x val="0.32561782988831006"/>
          <c:y val="4.1386849914102804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3.4568150806084795E-2"/>
          <c:y val="0.16133062626893593"/>
          <c:w val="0.94031434780411394"/>
          <c:h val="0.83866937373106398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FF6565"/>
                </a:gs>
                <a:gs pos="100000">
                  <a:srgbClr val="FF00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'Investissements extraordinaires'!$G$71:$J$71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'Investissements extraordinaires'!$G$86:$J$86</c:f>
              <c:numCache>
                <c:formatCode>#,##0.00</c:formatCode>
                <c:ptCount val="4"/>
                <c:pt idx="0">
                  <c:v>368737.23000000004</c:v>
                </c:pt>
                <c:pt idx="1">
                  <c:v>426759.55000000005</c:v>
                </c:pt>
                <c:pt idx="2">
                  <c:v>646550.52</c:v>
                </c:pt>
                <c:pt idx="3">
                  <c:v>1065565.79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A6-4CDB-9857-D2D941F20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572096"/>
        <c:axId val="155573632"/>
      </c:barChart>
      <c:catAx>
        <c:axId val="15557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573632"/>
        <c:crossesAt val="0"/>
        <c:auto val="1"/>
        <c:lblAlgn val="ctr"/>
        <c:lblOffset val="100"/>
        <c:noMultiLvlLbl val="0"/>
      </c:catAx>
      <c:valAx>
        <c:axId val="155573632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572096"/>
        <c:crossesAt val="1"/>
        <c:crossBetween val="midCat"/>
      </c:valAx>
      <c:spPr>
        <a:gradFill>
          <a:gsLst>
            <a:gs pos="0">
              <a:srgbClr val="BEF397"/>
            </a:gs>
            <a:gs pos="100000">
              <a:srgbClr val="EAFAE0"/>
            </a:gs>
          </a:gsLst>
          <a:lin ang="16200000"/>
        </a:gradFill>
        <a:ln w="12600">
          <a:solidFill>
            <a:srgbClr val="000000"/>
          </a:solidFill>
          <a:round/>
        </a:ln>
      </c:spPr>
    </c:plotArea>
    <c:plotVisOnly val="1"/>
    <c:dispBlanksAs val="gap"/>
    <c:showDLblsOverMax val="1"/>
  </c:chart>
  <c:spPr>
    <a:solidFill>
      <a:srgbClr val="4BACC6"/>
    </a:solidFill>
    <a:ln w="25200">
      <a:solidFill>
        <a:srgbClr val="339966"/>
      </a:solidFill>
      <a:round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000000"/>
                </a:solidFill>
                <a:latin typeface="Arial"/>
              </a:rPr>
              <a:t>Evolution des dettes Court Terme  au 31/12</a:t>
            </a:r>
          </a:p>
        </c:rich>
      </c:tx>
      <c:layout>
        <c:manualLayout>
          <c:xMode val="edge"/>
          <c:yMode val="edge"/>
          <c:x val="0.12449102196115104"/>
          <c:y val="4.3954539230453199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5.2065950203591206E-2"/>
          <c:y val="0.40914692592085411"/>
          <c:w val="0.73279487350644124"/>
          <c:h val="0.585102012871422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C0504D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Dette!$C$48:$F$48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Dette!$C$70:$F$70</c:f>
              <c:numCache>
                <c:formatCode>#,##0.00_ ;\-#,##0.00\ </c:formatCode>
                <c:ptCount val="4"/>
                <c:pt idx="0">
                  <c:v>1653600.4399999997</c:v>
                </c:pt>
                <c:pt idx="1">
                  <c:v>1454885.26</c:v>
                </c:pt>
                <c:pt idx="2">
                  <c:v>2667122.15</c:v>
                </c:pt>
                <c:pt idx="3">
                  <c:v>3416387.58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07-453D-9C5A-099ED929B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216704"/>
        <c:axId val="157058176"/>
      </c:barChart>
      <c:catAx>
        <c:axId val="15621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058176"/>
        <c:crossesAt val="0"/>
        <c:auto val="1"/>
        <c:lblAlgn val="ctr"/>
        <c:lblOffset val="100"/>
        <c:noMultiLvlLbl val="0"/>
      </c:catAx>
      <c:valAx>
        <c:axId val="157058176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_ ;\-#,##0.00\ 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6216704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80108136973499788"/>
          <c:y val="0.35642886485006209"/>
          <c:w val="0.16006942126693799"/>
          <c:h val="6.7506504176365903E-2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A3C4FF"/>
        </a:gs>
        <a:gs pos="100000">
          <a:srgbClr val="E5EEFF"/>
        </a:gs>
      </a:gsLst>
      <a:lin ang="16200000"/>
    </a:gradFill>
    <a:ln>
      <a:solidFill>
        <a:srgbClr val="666699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000000"/>
                </a:solidFill>
                <a:latin typeface="Arial"/>
              </a:rPr>
              <a:t>Fonds de réserve extraordinaire</a:t>
            </a:r>
          </a:p>
        </c:rich>
      </c:tx>
      <c:layout>
        <c:manualLayout>
          <c:xMode val="edge"/>
          <c:yMode val="edge"/>
          <c:x val="0.23381794051999802"/>
          <c:y val="3.44572063727306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4.3614646799782796E-2"/>
          <c:y val="0.11689514635050002"/>
          <c:w val="0.92905833383603798"/>
          <c:h val="0.88310485364950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'Réserves et provisions'!$A$13</c:f>
              <c:strCache>
                <c:ptCount val="1"/>
                <c:pt idx="0">
                  <c:v>Fonds de réserve extraordinaire</c:v>
                </c:pt>
              </c:strCache>
            </c:strRef>
          </c:tx>
          <c:spPr>
            <a:gradFill>
              <a:gsLst>
                <a:gs pos="0">
                  <a:srgbClr val="CCFFFF"/>
                </a:gs>
                <a:gs pos="100000">
                  <a:srgbClr val="A8D2D2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'Réserves et provisions'!$A$14:$A$17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'Réserves et provisions'!$E$14:$E$17</c:f>
              <c:numCache>
                <c:formatCode>#,##0.00</c:formatCode>
                <c:ptCount val="4"/>
                <c:pt idx="0">
                  <c:v>2843732.79</c:v>
                </c:pt>
                <c:pt idx="1">
                  <c:v>3988345.42</c:v>
                </c:pt>
                <c:pt idx="2">
                  <c:v>2955208.08</c:v>
                </c:pt>
                <c:pt idx="3">
                  <c:v>2132958.38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8-452A-B040-0308AAC4A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95424"/>
        <c:axId val="157096960"/>
      </c:barChart>
      <c:catAx>
        <c:axId val="15709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096960"/>
        <c:crossesAt val="0"/>
        <c:auto val="1"/>
        <c:lblAlgn val="ctr"/>
        <c:lblOffset val="100"/>
        <c:noMultiLvlLbl val="0"/>
      </c:catAx>
      <c:valAx>
        <c:axId val="15709696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095424"/>
        <c:crossesAt val="1"/>
        <c:crossBetween val="midCat"/>
      </c:valAx>
      <c:spPr>
        <a:gradFill>
          <a:gsLst>
            <a:gs pos="0">
              <a:srgbClr val="008080"/>
            </a:gs>
            <a:gs pos="100000">
              <a:srgbClr val="33CCCC"/>
            </a:gs>
          </a:gsLst>
          <a:lin ang="16200000"/>
        </a:gradFill>
        <a:ln>
          <a:solidFill>
            <a:srgbClr val="33CCCC"/>
          </a:solidFill>
        </a:ln>
      </c:spPr>
    </c:plotArea>
    <c:plotVisOnly val="1"/>
    <c:dispBlanksAs val="gap"/>
    <c:showDLblsOverMax val="1"/>
  </c:chart>
  <c:spPr>
    <a:gradFill>
      <a:gsLst>
        <a:gs pos="0">
          <a:srgbClr val="DAFDA7"/>
        </a:gs>
        <a:gs pos="100000">
          <a:srgbClr val="F5FFE6"/>
        </a:gs>
      </a:gsLst>
      <a:lin ang="16200000"/>
    </a:gradFill>
    <a:ln>
      <a:solidFill>
        <a:srgbClr val="99CC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000000"/>
                </a:solidFill>
                <a:latin typeface="Arial"/>
              </a:rPr>
              <a:t>Rendement net de la trésorerie</a:t>
            </a:r>
          </a:p>
        </c:rich>
      </c:tx>
      <c:layout>
        <c:manualLayout>
          <c:xMode val="edge"/>
          <c:yMode val="edge"/>
          <c:x val="0.21215508208173203"/>
          <c:y val="3.1779943917746009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3.6465246245197307E-2"/>
          <c:y val="0.11670449993323503"/>
          <c:w val="0.92993363604610513"/>
          <c:h val="0.883295500066764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Trésorerie!$A$15</c:f>
              <c:strCache>
                <c:ptCount val="1"/>
                <c:pt idx="0">
                  <c:v>Rendement net de la trésorerie</c:v>
                </c:pt>
              </c:strCache>
            </c:strRef>
          </c:tx>
          <c:spPr>
            <a:gradFill>
              <a:gsLst>
                <a:gs pos="0">
                  <a:srgbClr val="9999FF"/>
                </a:gs>
                <a:gs pos="100000">
                  <a:srgbClr val="4747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Trésorerie!$B$5:$E$5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Trésorerie!$B$15:$E$15</c:f>
              <c:numCache>
                <c:formatCode>#,##0.00</c:formatCode>
                <c:ptCount val="4"/>
                <c:pt idx="0">
                  <c:v>185.01000000000002</c:v>
                </c:pt>
                <c:pt idx="1">
                  <c:v>2765.73</c:v>
                </c:pt>
                <c:pt idx="2">
                  <c:v>58164.19</c:v>
                </c:pt>
                <c:pt idx="3">
                  <c:v>295177.00999999995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F-4BB6-9613-44061EE9A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187072"/>
        <c:axId val="157565696"/>
      </c:barChart>
      <c:catAx>
        <c:axId val="15718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565696"/>
        <c:crossesAt val="0"/>
        <c:auto val="1"/>
        <c:lblAlgn val="ctr"/>
        <c:lblOffset val="100"/>
        <c:noMultiLvlLbl val="0"/>
      </c:catAx>
      <c:valAx>
        <c:axId val="157565696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187072"/>
        <c:crossesAt val="1"/>
        <c:crossBetween val="midCat"/>
      </c:valAx>
      <c:spPr>
        <a:solidFill>
          <a:srgbClr val="EEECE1"/>
        </a:solidFill>
        <a:ln w="12600">
          <a:solidFill>
            <a:srgbClr val="808080"/>
          </a:solidFill>
          <a:round/>
        </a:ln>
      </c:spPr>
    </c:plotArea>
    <c:plotVisOnly val="1"/>
    <c:dispBlanksAs val="gap"/>
    <c:showDLblsOverMax val="1"/>
  </c:chart>
  <c:spPr>
    <a:gradFill>
      <a:gsLst>
        <a:gs pos="0">
          <a:srgbClr val="FFFFFF"/>
        </a:gs>
        <a:gs pos="100000">
          <a:srgbClr val="99CC00"/>
        </a:gs>
      </a:gsLst>
      <a:lin ang="5400000"/>
    </a:gra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FFFFFF"/>
                </a:solidFill>
                <a:latin typeface="Arial"/>
              </a:rPr>
              <a:t>Solde de trésorerie courante</a:t>
            </a:r>
          </a:p>
        </c:rich>
      </c:tx>
      <c:layout>
        <c:manualLayout>
          <c:xMode val="edge"/>
          <c:yMode val="edge"/>
          <c:x val="0.33372525965118599"/>
          <c:y val="3.20246549644915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5.9278855575151883E-2"/>
          <c:y val="0.12287283934074798"/>
          <c:w val="0.86645110719184804"/>
          <c:h val="0.86855152083612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'Trésorerie 2'!$A$7:$A$19</c:f>
              <c:strCache>
                <c:ptCount val="13"/>
                <c:pt idx="0">
                  <c:v>1er janvier</c:v>
                </c:pt>
                <c:pt idx="1">
                  <c:v>janvier</c:v>
                </c:pt>
                <c:pt idx="2">
                  <c:v>février</c:v>
                </c:pt>
                <c:pt idx="3">
                  <c:v>mars</c:v>
                </c:pt>
                <c:pt idx="4">
                  <c:v>avril</c:v>
                </c:pt>
                <c:pt idx="5">
                  <c:v>mai</c:v>
                </c:pt>
                <c:pt idx="6">
                  <c:v>juin</c:v>
                </c:pt>
                <c:pt idx="7">
                  <c:v>juillet</c:v>
                </c:pt>
                <c:pt idx="8">
                  <c:v>août</c:v>
                </c:pt>
                <c:pt idx="9">
                  <c:v>septembre</c:v>
                </c:pt>
                <c:pt idx="10">
                  <c:v>octobre</c:v>
                </c:pt>
                <c:pt idx="11">
                  <c:v>novembre</c:v>
                </c:pt>
                <c:pt idx="12">
                  <c:v>décembre</c:v>
                </c:pt>
              </c:strCache>
            </c:strRef>
          </c:cat>
          <c:val>
            <c:numRef>
              <c:f>'Trésorerie 2'!$B$7:$B$19</c:f>
              <c:numCache>
                <c:formatCode>#,##0.00</c:formatCode>
                <c:ptCount val="13"/>
                <c:pt idx="0">
                  <c:v>2462011.1</c:v>
                </c:pt>
                <c:pt idx="1">
                  <c:v>1039626.55</c:v>
                </c:pt>
                <c:pt idx="2">
                  <c:v>-111961.17</c:v>
                </c:pt>
                <c:pt idx="3">
                  <c:v>-376.77</c:v>
                </c:pt>
                <c:pt idx="4">
                  <c:v>-438785.04</c:v>
                </c:pt>
                <c:pt idx="5">
                  <c:v>-33920.07</c:v>
                </c:pt>
                <c:pt idx="6">
                  <c:v>333158.75</c:v>
                </c:pt>
                <c:pt idx="7">
                  <c:v>-869759.61</c:v>
                </c:pt>
                <c:pt idx="8">
                  <c:v>-803545.32</c:v>
                </c:pt>
                <c:pt idx="9">
                  <c:v>-1120204.7</c:v>
                </c:pt>
                <c:pt idx="10">
                  <c:v>-1062660.28</c:v>
                </c:pt>
                <c:pt idx="11">
                  <c:v>-915375.03</c:v>
                </c:pt>
                <c:pt idx="12">
                  <c:v>684527.45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C8-4C11-85C4-B56040160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680384"/>
        <c:axId val="157681920"/>
      </c:barChart>
      <c:catAx>
        <c:axId val="15768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 rot="-2700000"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7681920"/>
        <c:crossesAt val="0"/>
        <c:auto val="1"/>
        <c:lblAlgn val="ctr"/>
        <c:lblOffset val="100"/>
        <c:noMultiLvlLbl val="0"/>
      </c:catAx>
      <c:valAx>
        <c:axId val="15768192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7680384"/>
        <c:crossesAt val="1"/>
        <c:crossBetween val="midCat"/>
      </c:valAx>
      <c:spPr>
        <a:solidFill>
          <a:srgbClr val="EEECE1"/>
        </a:solidFill>
        <a:ln w="12600">
          <a:solidFill>
            <a:srgbClr val="808080"/>
          </a:solidFill>
          <a:round/>
        </a:ln>
      </c:spPr>
    </c:plotArea>
    <c:plotVisOnly val="1"/>
    <c:dispBlanksAs val="gap"/>
    <c:showDLblsOverMax val="1"/>
  </c:chart>
  <c:spPr>
    <a:gradFill>
      <a:gsLst>
        <a:gs pos="0">
          <a:srgbClr val="333399"/>
        </a:gs>
        <a:gs pos="100000">
          <a:srgbClr val="0066CC"/>
        </a:gs>
      </a:gsLst>
      <a:lin ang="16200000"/>
    </a:gradFill>
    <a:ln>
      <a:solidFill>
        <a:srgbClr val="666699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FFFFFF"/>
                </a:solidFill>
                <a:latin typeface="Calibri"/>
              </a:defRPr>
            </a:pPr>
            <a:r>
              <a:rPr lang="fr-BE" sz="1800" b="1" strike="noStrike" spc="-1">
                <a:solidFill>
                  <a:srgbClr val="FFFFFF"/>
                </a:solidFill>
                <a:latin typeface="Calibri"/>
              </a:rPr>
              <a:t>Trésorerie et Volume d'échanges</a:t>
            </a:r>
          </a:p>
        </c:rich>
      </c:tx>
      <c:layout>
        <c:manualLayout>
          <c:xMode val="edge"/>
          <c:yMode val="edge"/>
          <c:x val="0.27822206768660207"/>
          <c:y val="2.7491663579103411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04566527584608E-2"/>
          <c:y val="0.11196739533160401"/>
          <c:w val="0.96233194251274901"/>
          <c:h val="0.78406817339755497"/>
        </c:manualLayout>
      </c:layout>
      <c:barChart>
        <c:barDir val="col"/>
        <c:grouping val="clustered"/>
        <c:varyColors val="0"/>
        <c:ser>
          <c:idx val="0"/>
          <c:order val="0"/>
          <c:tx>
            <c:v>Recettes</c:v>
          </c:tx>
          <c:spPr>
            <a:solidFill>
              <a:srgbClr val="FFC000"/>
            </a:solidFill>
            <a:ln w="25200">
              <a:solidFill>
                <a:srgbClr val="FF808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'Trésorerie 2'!$A$7:$A$19</c:f>
              <c:strCache>
                <c:ptCount val="13"/>
                <c:pt idx="0">
                  <c:v>1er janvier</c:v>
                </c:pt>
                <c:pt idx="1">
                  <c:v>janvier</c:v>
                </c:pt>
                <c:pt idx="2">
                  <c:v>février</c:v>
                </c:pt>
                <c:pt idx="3">
                  <c:v>mars</c:v>
                </c:pt>
                <c:pt idx="4">
                  <c:v>avril</c:v>
                </c:pt>
                <c:pt idx="5">
                  <c:v>mai</c:v>
                </c:pt>
                <c:pt idx="6">
                  <c:v>juin</c:v>
                </c:pt>
                <c:pt idx="7">
                  <c:v>juillet</c:v>
                </c:pt>
                <c:pt idx="8">
                  <c:v>août</c:v>
                </c:pt>
                <c:pt idx="9">
                  <c:v>septembre</c:v>
                </c:pt>
                <c:pt idx="10">
                  <c:v>octobre</c:v>
                </c:pt>
                <c:pt idx="11">
                  <c:v>novembre</c:v>
                </c:pt>
                <c:pt idx="12">
                  <c:v>décembre</c:v>
                </c:pt>
              </c:strCache>
            </c:strRef>
          </c:cat>
          <c:val>
            <c:numRef>
              <c:f>'Trésorerie 2'!$C$7:$C$19</c:f>
              <c:numCache>
                <c:formatCode>#,##0.00</c:formatCode>
                <c:ptCount val="13"/>
                <c:pt idx="1">
                  <c:v>1092075.81</c:v>
                </c:pt>
                <c:pt idx="2">
                  <c:v>1503649.85</c:v>
                </c:pt>
                <c:pt idx="3">
                  <c:v>256040.94</c:v>
                </c:pt>
                <c:pt idx="4">
                  <c:v>889579.88</c:v>
                </c:pt>
                <c:pt idx="5">
                  <c:v>1595315.75</c:v>
                </c:pt>
                <c:pt idx="6">
                  <c:v>727170.52</c:v>
                </c:pt>
                <c:pt idx="7">
                  <c:v>830184.99</c:v>
                </c:pt>
                <c:pt idx="8">
                  <c:v>3106595.68</c:v>
                </c:pt>
                <c:pt idx="9">
                  <c:v>665845.01</c:v>
                </c:pt>
                <c:pt idx="10">
                  <c:v>1363488.61</c:v>
                </c:pt>
                <c:pt idx="11">
                  <c:v>2014239.04</c:v>
                </c:pt>
                <c:pt idx="12">
                  <c:v>1951480.65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E-4E74-BFCF-8D8B03F37566}"/>
            </c:ext>
          </c:extLst>
        </c:ser>
        <c:ser>
          <c:idx val="1"/>
          <c:order val="1"/>
          <c:tx>
            <c:v>Dépenses</c:v>
          </c:tx>
          <c:spPr>
            <a:solidFill>
              <a:srgbClr val="FF3300"/>
            </a:solidFill>
            <a:ln w="12600">
              <a:solidFill>
                <a:srgbClr val="8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'Trésorerie 2'!$A$7:$A$19</c:f>
              <c:strCache>
                <c:ptCount val="13"/>
                <c:pt idx="0">
                  <c:v>1er janvier</c:v>
                </c:pt>
                <c:pt idx="1">
                  <c:v>janvier</c:v>
                </c:pt>
                <c:pt idx="2">
                  <c:v>février</c:v>
                </c:pt>
                <c:pt idx="3">
                  <c:v>mars</c:v>
                </c:pt>
                <c:pt idx="4">
                  <c:v>avril</c:v>
                </c:pt>
                <c:pt idx="5">
                  <c:v>mai</c:v>
                </c:pt>
                <c:pt idx="6">
                  <c:v>juin</c:v>
                </c:pt>
                <c:pt idx="7">
                  <c:v>juillet</c:v>
                </c:pt>
                <c:pt idx="8">
                  <c:v>août</c:v>
                </c:pt>
                <c:pt idx="9">
                  <c:v>septembre</c:v>
                </c:pt>
                <c:pt idx="10">
                  <c:v>octobre</c:v>
                </c:pt>
                <c:pt idx="11">
                  <c:v>novembre</c:v>
                </c:pt>
                <c:pt idx="12">
                  <c:v>décembre</c:v>
                </c:pt>
              </c:strCache>
            </c:strRef>
          </c:cat>
          <c:val>
            <c:numRef>
              <c:f>'Trésorerie 2'!$D$7:$D$19</c:f>
              <c:numCache>
                <c:formatCode>#,##0.00</c:formatCode>
                <c:ptCount val="13"/>
                <c:pt idx="1">
                  <c:v>2548945</c:v>
                </c:pt>
                <c:pt idx="2">
                  <c:v>2176633.39</c:v>
                </c:pt>
                <c:pt idx="3">
                  <c:v>1250277.72</c:v>
                </c:pt>
                <c:pt idx="4">
                  <c:v>1284937.6000000001</c:v>
                </c:pt>
                <c:pt idx="5">
                  <c:v>1690052.33</c:v>
                </c:pt>
                <c:pt idx="6">
                  <c:v>1063001.56</c:v>
                </c:pt>
                <c:pt idx="7">
                  <c:v>2034056.3</c:v>
                </c:pt>
                <c:pt idx="8">
                  <c:v>3042083.65</c:v>
                </c:pt>
                <c:pt idx="9">
                  <c:v>983874.47</c:v>
                </c:pt>
                <c:pt idx="10">
                  <c:v>1307218.76</c:v>
                </c:pt>
                <c:pt idx="11">
                  <c:v>1666936.79</c:v>
                </c:pt>
                <c:pt idx="12">
                  <c:v>2354781.5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E-4E74-BFCF-8D8B03F37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836416"/>
        <c:axId val="157837952"/>
      </c:barChart>
      <c:lineChart>
        <c:grouping val="standard"/>
        <c:varyColors val="0"/>
        <c:ser>
          <c:idx val="2"/>
          <c:order val="2"/>
          <c:tx>
            <c:v>Solde</c:v>
          </c:tx>
          <c:spPr>
            <a:ln w="37800">
              <a:solidFill>
                <a:srgbClr val="66669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'Trésorerie 2'!$A$7:$A$19</c:f>
              <c:strCache>
                <c:ptCount val="13"/>
                <c:pt idx="0">
                  <c:v>1er janvier</c:v>
                </c:pt>
                <c:pt idx="1">
                  <c:v>janvier</c:v>
                </c:pt>
                <c:pt idx="2">
                  <c:v>février</c:v>
                </c:pt>
                <c:pt idx="3">
                  <c:v>mars</c:v>
                </c:pt>
                <c:pt idx="4">
                  <c:v>avril</c:v>
                </c:pt>
                <c:pt idx="5">
                  <c:v>mai</c:v>
                </c:pt>
                <c:pt idx="6">
                  <c:v>juin</c:v>
                </c:pt>
                <c:pt idx="7">
                  <c:v>juillet</c:v>
                </c:pt>
                <c:pt idx="8">
                  <c:v>août</c:v>
                </c:pt>
                <c:pt idx="9">
                  <c:v>septembre</c:v>
                </c:pt>
                <c:pt idx="10">
                  <c:v>octobre</c:v>
                </c:pt>
                <c:pt idx="11">
                  <c:v>novembre</c:v>
                </c:pt>
                <c:pt idx="12">
                  <c:v>décembre</c:v>
                </c:pt>
              </c:strCache>
            </c:strRef>
          </c:cat>
          <c:val>
            <c:numRef>
              <c:f>'Trésorerie 2'!$B$7:$B$19</c:f>
              <c:numCache>
                <c:formatCode>#,##0.00</c:formatCode>
                <c:ptCount val="13"/>
                <c:pt idx="0">
                  <c:v>2462011.1</c:v>
                </c:pt>
                <c:pt idx="1">
                  <c:v>1039626.55</c:v>
                </c:pt>
                <c:pt idx="2">
                  <c:v>-111961.17</c:v>
                </c:pt>
                <c:pt idx="3">
                  <c:v>-376.77</c:v>
                </c:pt>
                <c:pt idx="4">
                  <c:v>-438785.04</c:v>
                </c:pt>
                <c:pt idx="5">
                  <c:v>-33920.07</c:v>
                </c:pt>
                <c:pt idx="6">
                  <c:v>333158.75</c:v>
                </c:pt>
                <c:pt idx="7">
                  <c:v>-869759.61</c:v>
                </c:pt>
                <c:pt idx="8">
                  <c:v>-803545.32</c:v>
                </c:pt>
                <c:pt idx="9">
                  <c:v>-1120204.7</c:v>
                </c:pt>
                <c:pt idx="10">
                  <c:v>-1062660.28</c:v>
                </c:pt>
                <c:pt idx="11">
                  <c:v>-915375.03</c:v>
                </c:pt>
                <c:pt idx="12">
                  <c:v>684527.45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7CE-4E74-BFCF-8D8B03F37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>
              <a:noFill/>
            </a:ln>
          </c:spPr>
        </c:hiLowLines>
        <c:marker val="1"/>
        <c:smooth val="0"/>
        <c:axId val="157836416"/>
        <c:axId val="157837952"/>
      </c:lineChart>
      <c:catAx>
        <c:axId val="15783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 rot="-2700000"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7837952"/>
        <c:crossesAt val="0"/>
        <c:auto val="1"/>
        <c:lblAlgn val="ctr"/>
        <c:lblOffset val="100"/>
        <c:noMultiLvlLbl val="0"/>
      </c:catAx>
      <c:valAx>
        <c:axId val="157837952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7836416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30528511821975007"/>
          <c:y val="0.92182289736939615"/>
          <c:w val="0.4333565136764021"/>
          <c:h val="5.7502778806965506E-2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1000" b="0" strike="noStrike" spc="-1">
              <a:solidFill>
                <a:srgbClr val="FFFFFF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FF6600"/>
        </a:gs>
        <a:gs pos="100000">
          <a:srgbClr val="FF9900"/>
        </a:gs>
      </a:gsLst>
      <a:lin ang="16200000"/>
    </a:gradFill>
    <a:ln>
      <a:solidFill>
        <a:srgbClr val="FF99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000000"/>
                </a:solidFill>
                <a:latin typeface="Arial"/>
              </a:rPr>
              <a:t>Subsides (ordinaires) accordés</a:t>
            </a:r>
          </a:p>
        </c:rich>
      </c:tx>
      <c:layout>
        <c:manualLayout>
          <c:xMode val="edge"/>
          <c:yMode val="edge"/>
          <c:x val="0.25573678290213703"/>
          <c:y val="3.0842745438748907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3.4533183352080998E-2"/>
          <c:y val="0.11815812337098201"/>
          <c:w val="0.94600674915635485"/>
          <c:h val="0.8818418766290182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FFE2B6"/>
                </a:gs>
                <a:gs pos="100000">
                  <a:srgbClr val="FF99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'Tiers subsidiés'!$C$5:$F$5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'Tiers subsidiés'!$C$18:$F$18</c:f>
              <c:numCache>
                <c:formatCode>#,##0.00</c:formatCode>
                <c:ptCount val="4"/>
                <c:pt idx="0">
                  <c:v>1721217.6600000001</c:v>
                </c:pt>
                <c:pt idx="1">
                  <c:v>1605172.5</c:v>
                </c:pt>
                <c:pt idx="2">
                  <c:v>1707797.9500000002</c:v>
                </c:pt>
                <c:pt idx="3">
                  <c:v>1864199.82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70-46E3-B686-C1DF6B2831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919872"/>
        <c:axId val="110186880"/>
      </c:barChart>
      <c:catAx>
        <c:axId val="15791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10186880"/>
        <c:crossesAt val="0"/>
        <c:auto val="1"/>
        <c:lblAlgn val="ctr"/>
        <c:lblOffset val="100"/>
        <c:noMultiLvlLbl val="0"/>
      </c:catAx>
      <c:valAx>
        <c:axId val="11018688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919872"/>
        <c:crossesAt val="1"/>
        <c:crossBetween val="midCat"/>
      </c:valAx>
      <c:spPr>
        <a:gradFill>
          <a:gsLst>
            <a:gs pos="0">
              <a:srgbClr val="333399"/>
            </a:gs>
            <a:gs pos="100000">
              <a:srgbClr val="9E9ECF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plotVisOnly val="1"/>
    <c:dispBlanksAs val="gap"/>
    <c:showDLblsOverMax val="1"/>
  </c:chart>
  <c:spPr>
    <a:gradFill>
      <a:gsLst>
        <a:gs pos="0">
          <a:srgbClr val="9EEAFF"/>
        </a:gs>
        <a:gs pos="100000">
          <a:srgbClr val="E4F9FF"/>
        </a:gs>
      </a:gsLst>
      <a:lin ang="16200000"/>
    </a:gradFill>
    <a:ln>
      <a:solidFill>
        <a:srgbClr val="33CCCC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2265480</xdr:colOff>
      <xdr:row>5</xdr:row>
      <xdr:rowOff>133920</xdr:rowOff>
    </xdr:from>
    <xdr:to>
      <xdr:col>1</xdr:col>
      <xdr:colOff>2699640</xdr:colOff>
      <xdr:row>7</xdr:row>
      <xdr:rowOff>19080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65480" y="943200"/>
          <a:ext cx="2779560" cy="2091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CCCCFF"/>
        </a:solidFill>
        <a:ln w="38160">
          <a:solidFill>
            <a:srgbClr val="00008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2680" rIns="27360" bIns="0">
          <a:noAutofit/>
        </a:bodyPr>
        <a:lstStyle/>
        <a:p>
          <a:pPr algn="ctr"/>
          <a:r>
            <a:rPr lang="fr-FR" sz="1000" b="1" strike="noStrike" spc="-1">
              <a:solidFill>
                <a:srgbClr val="000000"/>
              </a:solidFill>
              <a:latin typeface="Arial"/>
            </a:rPr>
            <a:t>Génération des pages web</a:t>
          </a:r>
          <a:endParaRPr lang="fr-FR" sz="1000" b="0" strike="noStrike" spc="-1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19800</xdr:colOff>
      <xdr:row>3</xdr:row>
      <xdr:rowOff>140040</xdr:rowOff>
    </xdr:from>
    <xdr:to>
      <xdr:col>4</xdr:col>
      <xdr:colOff>750960</xdr:colOff>
      <xdr:row>3</xdr:row>
      <xdr:rowOff>1924200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9800" y="625680"/>
          <a:ext cx="8405640" cy="17841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 w="381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45720" tIns="31680" rIns="45720" bIns="0">
          <a:noAutofit/>
        </a:bodyPr>
        <a:lstStyle/>
        <a:p>
          <a:pPr algn="ctr"/>
          <a:endParaRPr lang="fr-FR" sz="1200" b="0" strike="noStrike" spc="-1">
            <a:latin typeface="Times New Roman"/>
          </a:endParaRPr>
        </a:p>
        <a:p>
          <a:pPr algn="ctr"/>
          <a:r>
            <a:rPr lang="fr-FR" sz="1800" b="1" strike="noStrike" spc="-1">
              <a:solidFill>
                <a:srgbClr val="FF0000"/>
              </a:solidFill>
              <a:latin typeface="Arial"/>
            </a:rPr>
            <a:t>S Y N T H E S E    A N A L Y T I Q U E</a:t>
          </a:r>
          <a:endParaRPr lang="fr-FR" sz="1800" b="0" strike="noStrike" spc="-1">
            <a:latin typeface="Times New Roman"/>
          </a:endParaRPr>
        </a:p>
        <a:p>
          <a:pPr algn="ctr"/>
          <a:endParaRPr lang="fr-FR" sz="1800" b="0" strike="noStrike" spc="-1">
            <a:latin typeface="Times New Roman"/>
          </a:endParaRPr>
        </a:p>
        <a:p>
          <a:pPr algn="ctr"/>
          <a:r>
            <a:rPr lang="fr-FR" sz="1200" b="0" strike="noStrike" spc="-1">
              <a:solidFill>
                <a:srgbClr val="FF0000"/>
              </a:solidFill>
              <a:latin typeface="Tahoma"/>
            </a:rPr>
            <a:t>Module informatisé de présentation des comptes</a:t>
          </a:r>
          <a:endParaRPr lang="fr-FR" sz="12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5</xdr:col>
      <xdr:colOff>1080</xdr:colOff>
      <xdr:row>11</xdr:row>
      <xdr:rowOff>162000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3724200"/>
          <a:ext cx="8454600" cy="16200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5</xdr:col>
      <xdr:colOff>1080</xdr:colOff>
      <xdr:row>11</xdr:row>
      <xdr:rowOff>162000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3724200"/>
          <a:ext cx="8454600" cy="16200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1369440</xdr:colOff>
      <xdr:row>3</xdr:row>
      <xdr:rowOff>1266480</xdr:rowOff>
    </xdr:from>
    <xdr:to>
      <xdr:col>1</xdr:col>
      <xdr:colOff>2478600</xdr:colOff>
      <xdr:row>3</xdr:row>
      <xdr:rowOff>1842120</xdr:rowOff>
    </xdr:to>
    <xdr:pic>
      <xdr:nvPicPr>
        <xdr:cNvPr id="5" name="Image 5" descr="nouveau_logo_ecomptes_sf_loc_petit_web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34200" y="1752120"/>
          <a:ext cx="1109160" cy="575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1923120</xdr:colOff>
      <xdr:row>39</xdr:row>
      <xdr:rowOff>19440</xdr:rowOff>
    </xdr:from>
    <xdr:to>
      <xdr:col>7</xdr:col>
      <xdr:colOff>497880</xdr:colOff>
      <xdr:row>53</xdr:row>
      <xdr:rowOff>28800</xdr:rowOff>
    </xdr:to>
    <xdr:graphicFrame macro="">
      <xdr:nvGraphicFramePr>
        <xdr:cNvPr id="5" name="Chart 1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272520</xdr:colOff>
      <xdr:row>18</xdr:row>
      <xdr:rowOff>142920</xdr:rowOff>
    </xdr:from>
    <xdr:to>
      <xdr:col>4</xdr:col>
      <xdr:colOff>765720</xdr:colOff>
      <xdr:row>35</xdr:row>
      <xdr:rowOff>57240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101160</xdr:colOff>
      <xdr:row>39</xdr:row>
      <xdr:rowOff>0</xdr:rowOff>
    </xdr:from>
    <xdr:to>
      <xdr:col>11</xdr:col>
      <xdr:colOff>715320</xdr:colOff>
      <xdr:row>50</xdr:row>
      <xdr:rowOff>10080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91080</xdr:colOff>
      <xdr:row>50</xdr:row>
      <xdr:rowOff>181080</xdr:rowOff>
    </xdr:from>
    <xdr:to>
      <xdr:col>11</xdr:col>
      <xdr:colOff>715320</xdr:colOff>
      <xdr:row>60</xdr:row>
      <xdr:rowOff>181080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30600</xdr:colOff>
      <xdr:row>18</xdr:row>
      <xdr:rowOff>133560</xdr:rowOff>
    </xdr:from>
    <xdr:to>
      <xdr:col>11</xdr:col>
      <xdr:colOff>674640</xdr:colOff>
      <xdr:row>35</xdr:row>
      <xdr:rowOff>66600</xdr:rowOff>
    </xdr:to>
    <xdr:graphicFrame macro="">
      <xdr:nvGraphicFramePr>
        <xdr:cNvPr id="9" name="Chart 7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24</xdr:row>
      <xdr:rowOff>47520</xdr:rowOff>
    </xdr:from>
    <xdr:to>
      <xdr:col>3</xdr:col>
      <xdr:colOff>404280</xdr:colOff>
      <xdr:row>38</xdr:row>
      <xdr:rowOff>114480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473040</xdr:colOff>
      <xdr:row>24</xdr:row>
      <xdr:rowOff>47520</xdr:rowOff>
    </xdr:from>
    <xdr:to>
      <xdr:col>8</xdr:col>
      <xdr:colOff>702360</xdr:colOff>
      <xdr:row>38</xdr:row>
      <xdr:rowOff>124200</xdr:rowOff>
    </xdr:to>
    <xdr:graphicFrame macro="">
      <xdr:nvGraphicFramePr>
        <xdr:cNvPr id="11" name="Chart 7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301680</xdr:colOff>
      <xdr:row>30</xdr:row>
      <xdr:rowOff>10080</xdr:rowOff>
    </xdr:from>
    <xdr:to>
      <xdr:col>11</xdr:col>
      <xdr:colOff>702720</xdr:colOff>
      <xdr:row>51</xdr:row>
      <xdr:rowOff>133200</xdr:rowOff>
    </xdr:to>
    <xdr:graphicFrame macro="">
      <xdr:nvGraphicFramePr>
        <xdr:cNvPr id="12" name="Chart 3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623520</xdr:colOff>
      <xdr:row>37</xdr:row>
      <xdr:rowOff>47880</xdr:rowOff>
    </xdr:from>
    <xdr:to>
      <xdr:col>12</xdr:col>
      <xdr:colOff>118080</xdr:colOff>
      <xdr:row>59</xdr:row>
      <xdr:rowOff>57240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110880</xdr:colOff>
      <xdr:row>16</xdr:row>
      <xdr:rowOff>9360</xdr:rowOff>
    </xdr:from>
    <xdr:to>
      <xdr:col>11</xdr:col>
      <xdr:colOff>906120</xdr:colOff>
      <xdr:row>35</xdr:row>
      <xdr:rowOff>133560</xdr:rowOff>
    </xdr:to>
    <xdr:graphicFrame macro="">
      <xdr:nvGraphicFramePr>
        <xdr:cNvPr id="14" name="Chart 2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151560</xdr:colOff>
      <xdr:row>6</xdr:row>
      <xdr:rowOff>8640</xdr:rowOff>
    </xdr:from>
    <xdr:to>
      <xdr:col>12</xdr:col>
      <xdr:colOff>160920</xdr:colOff>
      <xdr:row>12</xdr:row>
      <xdr:rowOff>9720</xdr:rowOff>
    </xdr:to>
    <xdr:graphicFrame macro="">
      <xdr:nvGraphicFramePr>
        <xdr:cNvPr id="15" name="Chart 17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191520</xdr:colOff>
      <xdr:row>6</xdr:row>
      <xdr:rowOff>19800</xdr:rowOff>
    </xdr:from>
    <xdr:to>
      <xdr:col>8</xdr:col>
      <xdr:colOff>10800</xdr:colOff>
      <xdr:row>12</xdr:row>
      <xdr:rowOff>9720</xdr:rowOff>
    </xdr:to>
    <xdr:graphicFrame macro="">
      <xdr:nvGraphicFramePr>
        <xdr:cNvPr id="16" name="Chart 16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10080</xdr:colOff>
      <xdr:row>28</xdr:row>
      <xdr:rowOff>360</xdr:rowOff>
    </xdr:from>
    <xdr:to>
      <xdr:col>7</xdr:col>
      <xdr:colOff>1107000</xdr:colOff>
      <xdr:row>45</xdr:row>
      <xdr:rowOff>57240</xdr:rowOff>
    </xdr:to>
    <xdr:graphicFrame macro="">
      <xdr:nvGraphicFramePr>
        <xdr:cNvPr id="17" name="Chart 3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161280</xdr:colOff>
      <xdr:row>35</xdr:row>
      <xdr:rowOff>9720</xdr:rowOff>
    </xdr:from>
    <xdr:to>
      <xdr:col>10</xdr:col>
      <xdr:colOff>785880</xdr:colOff>
      <xdr:row>52</xdr:row>
      <xdr:rowOff>95760</xdr:rowOff>
    </xdr:to>
    <xdr:graphicFrame macro="">
      <xdr:nvGraphicFramePr>
        <xdr:cNvPr id="18" name="Chart 4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452520</xdr:colOff>
      <xdr:row>22</xdr:row>
      <xdr:rowOff>105120</xdr:rowOff>
    </xdr:from>
    <xdr:to>
      <xdr:col>10</xdr:col>
      <xdr:colOff>433800</xdr:colOff>
      <xdr:row>32</xdr:row>
      <xdr:rowOff>105120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462960</xdr:colOff>
      <xdr:row>43</xdr:row>
      <xdr:rowOff>75960</xdr:rowOff>
    </xdr:from>
    <xdr:to>
      <xdr:col>6</xdr:col>
      <xdr:colOff>1007280</xdr:colOff>
      <xdr:row>65</xdr:row>
      <xdr:rowOff>143280</xdr:rowOff>
    </xdr:to>
    <xdr:graphicFrame macro="">
      <xdr:nvGraphicFramePr>
        <xdr:cNvPr id="20" name="Chart 7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4</xdr:col>
      <xdr:colOff>20880</xdr:colOff>
      <xdr:row>87</xdr:row>
      <xdr:rowOff>19440</xdr:rowOff>
    </xdr:from>
    <xdr:to>
      <xdr:col>10</xdr:col>
      <xdr:colOff>896040</xdr:colOff>
      <xdr:row>100</xdr:row>
      <xdr:rowOff>162000</xdr:rowOff>
    </xdr:to>
    <xdr:graphicFrame macro="">
      <xdr:nvGraphicFramePr>
        <xdr:cNvPr id="21" name="Chart 6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1913400</xdr:colOff>
      <xdr:row>71</xdr:row>
      <xdr:rowOff>0</xdr:rowOff>
    </xdr:from>
    <xdr:to>
      <xdr:col>6</xdr:col>
      <xdr:colOff>39600</xdr:colOff>
      <xdr:row>87</xdr:row>
      <xdr:rowOff>38160</xdr:rowOff>
    </xdr:to>
    <xdr:graphicFrame macro="">
      <xdr:nvGraphicFramePr>
        <xdr:cNvPr id="22" name="Chart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524160</xdr:colOff>
      <xdr:row>23</xdr:row>
      <xdr:rowOff>95760</xdr:rowOff>
    </xdr:from>
    <xdr:to>
      <xdr:col>4</xdr:col>
      <xdr:colOff>999450</xdr:colOff>
      <xdr:row>35</xdr:row>
      <xdr:rowOff>95400</xdr:rowOff>
    </xdr:to>
    <xdr:graphicFrame macro="">
      <xdr:nvGraphicFramePr>
        <xdr:cNvPr id="23" name="Chart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2235240</xdr:colOff>
      <xdr:row>18</xdr:row>
      <xdr:rowOff>143280</xdr:rowOff>
    </xdr:from>
    <xdr:to>
      <xdr:col>5</xdr:col>
      <xdr:colOff>20520</xdr:colOff>
      <xdr:row>35</xdr:row>
      <xdr:rowOff>86400</xdr:rowOff>
    </xdr:to>
    <xdr:graphicFrame macro="">
      <xdr:nvGraphicFramePr>
        <xdr:cNvPr id="24" name="Chart 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101160</xdr:colOff>
      <xdr:row>21</xdr:row>
      <xdr:rowOff>360</xdr:rowOff>
    </xdr:from>
    <xdr:to>
      <xdr:col>5</xdr:col>
      <xdr:colOff>81360</xdr:colOff>
      <xdr:row>37</xdr:row>
      <xdr:rowOff>95760</xdr:rowOff>
    </xdr:to>
    <xdr:graphicFrame macro="">
      <xdr:nvGraphicFramePr>
        <xdr:cNvPr id="25" name="Chart 2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110160</xdr:colOff>
      <xdr:row>40</xdr:row>
      <xdr:rowOff>28800</xdr:rowOff>
    </xdr:from>
    <xdr:to>
      <xdr:col>4</xdr:col>
      <xdr:colOff>232560</xdr:colOff>
      <xdr:row>67</xdr:row>
      <xdr:rowOff>114480</xdr:rowOff>
    </xdr:to>
    <xdr:graphicFrame macro="">
      <xdr:nvGraphicFramePr>
        <xdr:cNvPr id="26" name="Chart 3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2256840</xdr:colOff>
      <xdr:row>19</xdr:row>
      <xdr:rowOff>9720</xdr:rowOff>
    </xdr:from>
    <xdr:to>
      <xdr:col>6</xdr:col>
      <xdr:colOff>10800</xdr:colOff>
      <xdr:row>34</xdr:row>
      <xdr:rowOff>66600</xdr:rowOff>
    </xdr:to>
    <xdr:graphicFrame macro="">
      <xdr:nvGraphicFramePr>
        <xdr:cNvPr id="27" name="Chart 2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29520</xdr:colOff>
      <xdr:row>4</xdr:row>
      <xdr:rowOff>9720</xdr:rowOff>
    </xdr:from>
    <xdr:to>
      <xdr:col>7</xdr:col>
      <xdr:colOff>775080</xdr:colOff>
      <xdr:row>35</xdr:row>
      <xdr:rowOff>114840</xdr:rowOff>
    </xdr:to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SpPr/>
      </xdr:nvSpPr>
      <xdr:spPr>
        <a:xfrm>
          <a:off x="29520" y="657360"/>
          <a:ext cx="8644320" cy="512460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2680" rIns="0" bIns="0">
          <a:noAutofit/>
        </a:bodyPr>
        <a:lstStyle/>
        <a:p>
          <a:r>
            <a:rPr lang="fr-FR" sz="1000" b="1" strike="noStrike" spc="-1">
              <a:solidFill>
                <a:srgbClr val="000000"/>
              </a:solidFill>
              <a:latin typeface="Arial"/>
            </a:rPr>
            <a:t>Principales évolutions en recettes</a:t>
          </a:r>
          <a:r>
            <a:rPr lang="fr-FR" sz="1000" b="0" strike="noStrike" spc="-1">
              <a:solidFill>
                <a:srgbClr val="000000"/>
              </a:solidFill>
              <a:latin typeface="Arial"/>
            </a:rPr>
            <a:t> :</a:t>
          </a:r>
          <a:endParaRPr lang="fr-FR" sz="1000" b="0" strike="noStrike" spc="-1">
            <a:latin typeface="Times New Roman"/>
          </a:endParaRPr>
        </a:p>
        <a:p>
          <a:r>
            <a:rPr lang="fr-FR" sz="1000" b="0" strike="noStrike" spc="-1">
              <a:latin typeface="Times New Roman"/>
            </a:rPr>
            <a:t>Voir rapport au</a:t>
          </a:r>
          <a:r>
            <a:rPr lang="fr-FR" sz="1000" b="0" strike="noStrike" spc="-1" baseline="0">
              <a:latin typeface="Times New Roman"/>
            </a:rPr>
            <a:t> compte</a:t>
          </a:r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r>
            <a:rPr lang="fr-FR" sz="1000" b="1" strike="noStrike" spc="-1">
              <a:solidFill>
                <a:srgbClr val="000000"/>
              </a:solidFill>
              <a:latin typeface="Arial"/>
            </a:rPr>
            <a:t>Principales évolutions en dépenses</a:t>
          </a:r>
          <a:r>
            <a:rPr lang="fr-FR" sz="1000" b="0" strike="noStrike" spc="-1">
              <a:solidFill>
                <a:srgbClr val="000000"/>
              </a:solidFill>
              <a:latin typeface="Arial"/>
            </a:rPr>
            <a:t> :</a:t>
          </a:r>
          <a:endParaRPr lang="fr-FR" sz="1000" b="0" strike="noStrike" spc="-1">
            <a:latin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>
              <a:effectLst/>
              <a:latin typeface="+mn-lt"/>
              <a:ea typeface="+mn-ea"/>
              <a:cs typeface="+mn-cs"/>
            </a:rPr>
            <a:t>Voir rapport au</a:t>
          </a:r>
          <a:r>
            <a:rPr lang="fr-FR" sz="1100" b="0" baseline="0">
              <a:effectLst/>
              <a:latin typeface="+mn-lt"/>
              <a:ea typeface="+mn-ea"/>
              <a:cs typeface="+mn-cs"/>
            </a:rPr>
            <a:t> compte</a:t>
          </a:r>
          <a:endParaRPr lang="fr-BE" sz="1000">
            <a:effectLst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r>
            <a:rPr lang="fr-FR" sz="1000" b="1" strike="noStrike" spc="-1">
              <a:solidFill>
                <a:srgbClr val="000000"/>
              </a:solidFill>
              <a:latin typeface="Arial"/>
            </a:rPr>
            <a:t>Situation des créances à recouvrer</a:t>
          </a:r>
          <a:r>
            <a:rPr lang="fr-FR" sz="1000" b="0" strike="noStrike" spc="-1">
              <a:solidFill>
                <a:srgbClr val="000000"/>
              </a:solidFill>
              <a:latin typeface="Arial"/>
            </a:rPr>
            <a:t> :</a:t>
          </a:r>
          <a:endParaRPr lang="fr-FR" sz="1000" b="0" strike="noStrike" spc="-1">
            <a:latin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>
              <a:effectLst/>
              <a:latin typeface="+mn-lt"/>
              <a:ea typeface="+mn-ea"/>
              <a:cs typeface="+mn-cs"/>
            </a:rPr>
            <a:t>Voir rapport au</a:t>
          </a:r>
          <a:r>
            <a:rPr lang="fr-FR" sz="1100" b="0" baseline="0">
              <a:effectLst/>
              <a:latin typeface="+mn-lt"/>
              <a:ea typeface="+mn-ea"/>
              <a:cs typeface="+mn-cs"/>
            </a:rPr>
            <a:t> compte</a:t>
          </a:r>
          <a:endParaRPr lang="fr-BE" sz="1000">
            <a:effectLst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r>
            <a:rPr lang="fr-FR" sz="1000" b="1" strike="noStrike" spc="-1">
              <a:solidFill>
                <a:srgbClr val="000000"/>
              </a:solidFill>
              <a:latin typeface="Arial"/>
            </a:rPr>
            <a:t>Evolution de la dette</a:t>
          </a:r>
          <a:r>
            <a:rPr lang="fr-FR" sz="1000" b="0" strike="noStrike" spc="-1">
              <a:solidFill>
                <a:srgbClr val="000000"/>
              </a:solidFill>
              <a:latin typeface="Arial"/>
            </a:rPr>
            <a:t> :</a:t>
          </a:r>
          <a:endParaRPr lang="fr-FR" sz="1000" b="0" strike="noStrike" spc="-1">
            <a:latin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>
              <a:effectLst/>
              <a:latin typeface="+mn-lt"/>
              <a:ea typeface="+mn-ea"/>
              <a:cs typeface="+mn-cs"/>
            </a:rPr>
            <a:t>Voir rapport au</a:t>
          </a:r>
          <a:r>
            <a:rPr lang="fr-FR" sz="1100" b="0" baseline="0">
              <a:effectLst/>
              <a:latin typeface="+mn-lt"/>
              <a:ea typeface="+mn-ea"/>
              <a:cs typeface="+mn-cs"/>
            </a:rPr>
            <a:t> compte</a:t>
          </a:r>
          <a:endParaRPr lang="fr-BE" sz="1000">
            <a:effectLst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r>
            <a:rPr lang="fr-FR" sz="1000" b="1" strike="noStrike" spc="-1">
              <a:solidFill>
                <a:srgbClr val="000000"/>
              </a:solidFill>
              <a:latin typeface="Arial"/>
            </a:rPr>
            <a:t>Situation de la trésorerie</a:t>
          </a:r>
          <a:r>
            <a:rPr lang="fr-FR" sz="1000" b="0" strike="noStrike" spc="-1">
              <a:solidFill>
                <a:srgbClr val="000000"/>
              </a:solidFill>
              <a:latin typeface="Arial"/>
            </a:rPr>
            <a:t> :</a:t>
          </a:r>
          <a:endParaRPr lang="fr-FR" sz="1000" b="0" strike="noStrike" spc="-1">
            <a:latin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>
              <a:effectLst/>
              <a:latin typeface="+mn-lt"/>
              <a:ea typeface="+mn-ea"/>
              <a:cs typeface="+mn-cs"/>
            </a:rPr>
            <a:t>Voir rapport au</a:t>
          </a:r>
          <a:r>
            <a:rPr lang="fr-FR" sz="1100" b="0" baseline="0">
              <a:effectLst/>
              <a:latin typeface="+mn-lt"/>
              <a:ea typeface="+mn-ea"/>
              <a:cs typeface="+mn-cs"/>
            </a:rPr>
            <a:t> compte</a:t>
          </a:r>
          <a:endParaRPr lang="fr-BE" sz="1000">
            <a:effectLst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000" b="1" strike="noStrike" spc="-1">
              <a:solidFill>
                <a:srgbClr val="000000"/>
              </a:solidFill>
              <a:latin typeface="Arial"/>
            </a:rPr>
            <a:t>Remarques particulières</a:t>
          </a:r>
          <a:r>
            <a:rPr lang="fr-FR" sz="1000" b="0" strike="noStrike" spc="-1">
              <a:solidFill>
                <a:srgbClr val="000000"/>
              </a:solidFill>
              <a:latin typeface="Tahoma"/>
            </a:rPr>
            <a:t> 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>
              <a:effectLst/>
              <a:latin typeface="+mn-lt"/>
              <a:ea typeface="+mn-ea"/>
              <a:cs typeface="+mn-cs"/>
            </a:rPr>
            <a:t>Voir rapport au</a:t>
          </a:r>
          <a:r>
            <a:rPr lang="fr-FR" sz="1100" b="0" baseline="0">
              <a:effectLst/>
              <a:latin typeface="+mn-lt"/>
              <a:ea typeface="+mn-ea"/>
              <a:cs typeface="+mn-cs"/>
            </a:rPr>
            <a:t> compte</a:t>
          </a:r>
          <a:endParaRPr lang="fr-BE" sz="1000">
            <a:effectLst/>
          </a:endParaRPr>
        </a:p>
        <a:p>
          <a:endParaRPr lang="fr-FR" sz="1000" b="0" strike="noStrike" spc="-1">
            <a:latin typeface="Times New Roman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163377</xdr:rowOff>
    </xdr:from>
    <xdr:to>
      <xdr:col>4</xdr:col>
      <xdr:colOff>962220</xdr:colOff>
      <xdr:row>30</xdr:row>
      <xdr:rowOff>76935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7E6B56C-7D7B-BCFE-EA47-8927476DB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17459"/>
          <a:ext cx="8844643" cy="2984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C9" sqref="C9"/>
    </sheetView>
  </sheetViews>
  <sheetFormatPr baseColWidth="10" defaultColWidth="11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str">
        <f>'Carte Identité'!A1</f>
        <v>SYNTHESE ANALYTIQUE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2" t="s">
        <v>1</v>
      </c>
      <c r="B3" s="3" t="s">
        <v>2</v>
      </c>
    </row>
    <row r="5" spans="1:5" x14ac:dyDescent="0.2">
      <c r="A5" t="s">
        <v>3</v>
      </c>
      <c r="B5" s="4"/>
      <c r="C5" s="5"/>
    </row>
    <row r="6" spans="1:5" x14ac:dyDescent="0.2">
      <c r="B6" s="5"/>
      <c r="C6" s="5"/>
    </row>
    <row r="7" spans="1:5" x14ac:dyDescent="0.2">
      <c r="B7" s="4"/>
      <c r="C7" s="5" t="s">
        <v>4</v>
      </c>
    </row>
  </sheetData>
  <pageMargins left="0.78749999999999998" right="0.78749999999999998" top="0.98402777777777795" bottom="0.98402777777777795" header="0.51180555555555496" footer="0.51180555555555496"/>
  <pageSetup paperSize="9" firstPageNumber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>
      <selection activeCell="B6" sqref="B6"/>
    </sheetView>
  </sheetViews>
  <sheetFormatPr baseColWidth="10" defaultColWidth="11" defaultRowHeight="12.75" x14ac:dyDescent="0.2"/>
  <cols>
    <col min="1" max="1" width="32.140625" customWidth="1"/>
    <col min="2" max="2" width="36.7109375" customWidth="1"/>
    <col min="3" max="3" width="29" customWidth="1"/>
  </cols>
  <sheetData>
    <row r="1" spans="1:5" x14ac:dyDescent="0.2">
      <c r="A1" s="6" t="s">
        <v>5</v>
      </c>
      <c r="B1" s="7" t="s">
        <v>576</v>
      </c>
      <c r="C1" s="371" t="s">
        <v>577</v>
      </c>
      <c r="D1" s="8" t="s">
        <v>6</v>
      </c>
      <c r="E1" s="9">
        <v>82037</v>
      </c>
    </row>
    <row r="2" spans="1:5" x14ac:dyDescent="0.2">
      <c r="A2" s="10"/>
      <c r="B2" s="11"/>
      <c r="C2" s="11"/>
      <c r="D2" s="11" t="s">
        <v>7</v>
      </c>
      <c r="E2" s="372">
        <v>2024</v>
      </c>
    </row>
    <row r="3" spans="1:5" x14ac:dyDescent="0.2">
      <c r="A3" t="s">
        <v>8</v>
      </c>
      <c r="D3" s="12" t="s">
        <v>9</v>
      </c>
      <c r="E3" s="12">
        <v>4.0199999999999996</v>
      </c>
    </row>
    <row r="4" spans="1:5" ht="165.75" customHeight="1" x14ac:dyDescent="0.2">
      <c r="A4" s="399"/>
      <c r="B4" s="399"/>
      <c r="C4" s="399"/>
      <c r="D4" s="399"/>
      <c r="E4" s="399"/>
    </row>
    <row r="5" spans="1:5" x14ac:dyDescent="0.2">
      <c r="A5" s="13" t="s">
        <v>10</v>
      </c>
      <c r="B5" s="14" t="s">
        <v>577</v>
      </c>
      <c r="C5" s="15"/>
      <c r="D5" s="15"/>
      <c r="E5" s="16"/>
    </row>
    <row r="6" spans="1:5" x14ac:dyDescent="0.2">
      <c r="A6" s="17" t="s">
        <v>11</v>
      </c>
      <c r="B6" s="373" t="s">
        <v>578</v>
      </c>
      <c r="C6" s="18"/>
      <c r="D6" s="18"/>
      <c r="E6" s="19"/>
    </row>
    <row r="7" spans="1:5" x14ac:dyDescent="0.2">
      <c r="A7" s="20"/>
      <c r="B7" s="374" t="s">
        <v>579</v>
      </c>
      <c r="C7" s="18"/>
      <c r="D7" s="18"/>
      <c r="E7" s="19"/>
    </row>
    <row r="8" spans="1:5" x14ac:dyDescent="0.2">
      <c r="A8" s="20"/>
      <c r="B8" s="21"/>
      <c r="C8" s="18"/>
      <c r="D8" s="18"/>
      <c r="E8" s="19"/>
    </row>
    <row r="9" spans="1:5" x14ac:dyDescent="0.2">
      <c r="A9" s="20"/>
      <c r="B9" s="22"/>
      <c r="C9" s="18"/>
      <c r="D9" s="18"/>
      <c r="E9" s="19"/>
    </row>
    <row r="10" spans="1:5" x14ac:dyDescent="0.2">
      <c r="A10" s="17" t="s">
        <v>12</v>
      </c>
      <c r="B10" s="375" t="s">
        <v>580</v>
      </c>
      <c r="C10" s="18"/>
      <c r="D10" s="18"/>
      <c r="E10" s="19"/>
    </row>
    <row r="11" spans="1:5" x14ac:dyDescent="0.2">
      <c r="A11" s="20"/>
      <c r="B11" s="22"/>
      <c r="C11" s="18"/>
      <c r="D11" s="18"/>
      <c r="E11" s="19"/>
    </row>
    <row r="12" spans="1:5" x14ac:dyDescent="0.2">
      <c r="A12" s="23" t="s">
        <v>13</v>
      </c>
      <c r="B12" s="376" t="s">
        <v>581</v>
      </c>
      <c r="C12" s="24"/>
      <c r="D12" s="24"/>
      <c r="E12" s="25"/>
    </row>
    <row r="13" spans="1:5" x14ac:dyDescent="0.2">
      <c r="A13" s="17" t="s">
        <v>14</v>
      </c>
      <c r="B13" s="317" t="s">
        <v>582</v>
      </c>
      <c r="C13" s="18"/>
      <c r="D13" s="18"/>
      <c r="E13" s="19"/>
    </row>
    <row r="14" spans="1:5" x14ac:dyDescent="0.2">
      <c r="A14" s="17" t="s">
        <v>15</v>
      </c>
      <c r="B14" s="317" t="s">
        <v>583</v>
      </c>
      <c r="C14" s="18"/>
      <c r="D14" s="18"/>
      <c r="E14" s="19"/>
    </row>
    <row r="15" spans="1:5" x14ac:dyDescent="0.2">
      <c r="A15" s="17" t="s">
        <v>16</v>
      </c>
      <c r="B15" s="317" t="s">
        <v>584</v>
      </c>
      <c r="C15" s="18"/>
      <c r="D15" s="18"/>
      <c r="E15" s="19"/>
    </row>
    <row r="16" spans="1:5" x14ac:dyDescent="0.2">
      <c r="A16" s="20"/>
      <c r="B16" s="22"/>
      <c r="C16" s="18"/>
      <c r="D16" s="18"/>
      <c r="E16" s="19"/>
    </row>
    <row r="17" spans="1:5" x14ac:dyDescent="0.2">
      <c r="A17" s="23" t="s">
        <v>17</v>
      </c>
      <c r="B17" s="376" t="s">
        <v>585</v>
      </c>
      <c r="C17" s="24"/>
      <c r="D17" s="24"/>
      <c r="E17" s="25"/>
    </row>
    <row r="18" spans="1:5" x14ac:dyDescent="0.2">
      <c r="A18" s="17" t="s">
        <v>14</v>
      </c>
      <c r="B18" s="317" t="s">
        <v>586</v>
      </c>
      <c r="C18" s="18"/>
      <c r="D18" s="18"/>
      <c r="E18" s="19"/>
    </row>
    <row r="19" spans="1:5" x14ac:dyDescent="0.2">
      <c r="A19" s="17" t="s">
        <v>15</v>
      </c>
      <c r="B19" s="317" t="s">
        <v>583</v>
      </c>
      <c r="C19" s="18"/>
      <c r="D19" s="18"/>
      <c r="E19" s="19"/>
    </row>
    <row r="20" spans="1:5" x14ac:dyDescent="0.2">
      <c r="A20" s="17" t="s">
        <v>16</v>
      </c>
      <c r="B20" s="317" t="s">
        <v>587</v>
      </c>
      <c r="C20" s="18"/>
      <c r="D20" s="18"/>
      <c r="E20" s="19"/>
    </row>
    <row r="21" spans="1:5" x14ac:dyDescent="0.2">
      <c r="A21" s="26"/>
      <c r="B21" s="27"/>
      <c r="E21" s="28"/>
    </row>
    <row r="22" spans="1:5" x14ac:dyDescent="0.2">
      <c r="A22" s="29" t="s">
        <v>18</v>
      </c>
      <c r="B22" s="30"/>
      <c r="C22" s="31"/>
      <c r="D22" s="31"/>
      <c r="E22" s="32"/>
    </row>
    <row r="27" spans="1:5" ht="15" customHeight="1" x14ac:dyDescent="0.2"/>
  </sheetData>
  <mergeCells count="1">
    <mergeCell ref="A4:E4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2"/>
  <sheetViews>
    <sheetView workbookViewId="0">
      <selection activeCell="I20" sqref="I20"/>
    </sheetView>
  </sheetViews>
  <sheetFormatPr baseColWidth="10" defaultColWidth="11" defaultRowHeight="12.75" x14ac:dyDescent="0.2"/>
  <cols>
    <col min="1" max="1" width="10" customWidth="1"/>
    <col min="7" max="7" width="13.5703125" customWidth="1"/>
  </cols>
  <sheetData>
    <row r="1" spans="1:9" x14ac:dyDescent="0.2">
      <c r="A1" s="33" t="s">
        <v>19</v>
      </c>
      <c r="B1" s="34"/>
      <c r="C1" s="400" t="s">
        <v>0</v>
      </c>
      <c r="D1" s="400"/>
      <c r="E1" s="400"/>
      <c r="F1" s="35" t="str">
        <f>Coordonnées!C1</f>
        <v>GOUVY</v>
      </c>
      <c r="G1" s="34"/>
      <c r="H1" s="35" t="s">
        <v>6</v>
      </c>
      <c r="I1" s="36">
        <f>Coordonnées!E1</f>
        <v>82037</v>
      </c>
    </row>
    <row r="2" spans="1:9" x14ac:dyDescent="0.2">
      <c r="A2" s="37"/>
      <c r="B2" s="31"/>
      <c r="C2" s="38"/>
      <c r="D2" s="31"/>
      <c r="E2" s="31"/>
      <c r="F2" s="38"/>
      <c r="G2" s="31"/>
      <c r="H2" s="38" t="s">
        <v>7</v>
      </c>
      <c r="I2" s="39">
        <f>Coordonnées!E2</f>
        <v>2024</v>
      </c>
    </row>
    <row r="3" spans="1:9" ht="18" customHeight="1" x14ac:dyDescent="0.2"/>
    <row r="4" spans="1:9" s="42" customFormat="1" ht="18" customHeight="1" x14ac:dyDescent="0.2">
      <c r="A4" s="40"/>
      <c r="B4" s="401" t="s">
        <v>20</v>
      </c>
      <c r="C4" s="401"/>
      <c r="D4" s="401"/>
      <c r="E4" s="401"/>
      <c r="F4" s="401"/>
      <c r="G4" s="401"/>
      <c r="H4" s="41"/>
    </row>
    <row r="5" spans="1:9" ht="18" customHeight="1" x14ac:dyDescent="0.2">
      <c r="A5" s="43">
        <v>1</v>
      </c>
      <c r="B5" s="44" t="s">
        <v>21</v>
      </c>
      <c r="C5" s="45"/>
      <c r="D5" s="45"/>
      <c r="E5" s="45"/>
      <c r="F5" s="45"/>
      <c r="G5" s="46"/>
      <c r="H5" s="18"/>
    </row>
    <row r="6" spans="1:9" ht="18" customHeight="1" x14ac:dyDescent="0.2">
      <c r="A6" s="43"/>
      <c r="B6" s="47"/>
      <c r="C6" s="48" t="s">
        <v>22</v>
      </c>
      <c r="D6" s="49"/>
      <c r="E6" s="49"/>
      <c r="F6" s="49"/>
      <c r="G6" s="50"/>
      <c r="H6" s="18"/>
    </row>
    <row r="7" spans="1:9" ht="18" customHeight="1" x14ac:dyDescent="0.2">
      <c r="A7" s="43"/>
      <c r="B7" s="47"/>
      <c r="C7" s="48" t="s">
        <v>23</v>
      </c>
      <c r="D7" s="49"/>
      <c r="E7" s="49"/>
      <c r="F7" s="49"/>
      <c r="G7" s="50"/>
      <c r="H7" s="18"/>
      <c r="I7" s="51"/>
    </row>
    <row r="8" spans="1:9" ht="28.15" customHeight="1" x14ac:dyDescent="0.2">
      <c r="A8" s="43">
        <v>2</v>
      </c>
      <c r="B8" s="47" t="s">
        <v>24</v>
      </c>
      <c r="C8" s="49"/>
      <c r="D8" s="49"/>
      <c r="E8" s="49"/>
      <c r="F8" s="49"/>
      <c r="G8" s="50"/>
      <c r="H8" s="18"/>
    </row>
    <row r="9" spans="1:9" ht="18" customHeight="1" x14ac:dyDescent="0.2">
      <c r="A9" s="43"/>
      <c r="B9" s="47"/>
      <c r="C9" s="48" t="s">
        <v>25</v>
      </c>
      <c r="D9" s="49"/>
      <c r="E9" s="49"/>
      <c r="F9" s="49"/>
      <c r="G9" s="50"/>
      <c r="H9" s="18"/>
    </row>
    <row r="10" spans="1:9" ht="18" customHeight="1" x14ac:dyDescent="0.2">
      <c r="A10" s="43"/>
      <c r="B10" s="47"/>
      <c r="C10" s="48" t="s">
        <v>26</v>
      </c>
      <c r="D10" s="49"/>
      <c r="E10" s="49"/>
      <c r="F10" s="49"/>
      <c r="G10" s="50"/>
      <c r="H10" s="18"/>
    </row>
    <row r="11" spans="1:9" ht="18" customHeight="1" x14ac:dyDescent="0.2">
      <c r="A11" s="43"/>
      <c r="B11" s="47"/>
      <c r="C11" s="48" t="s">
        <v>27</v>
      </c>
      <c r="D11" s="49"/>
      <c r="E11" s="49"/>
      <c r="F11" s="49"/>
      <c r="G11" s="50"/>
      <c r="H11" s="18"/>
    </row>
    <row r="12" spans="1:9" ht="18" customHeight="1" x14ac:dyDescent="0.2">
      <c r="A12" s="43"/>
      <c r="B12" s="47"/>
      <c r="C12" s="48" t="s">
        <v>28</v>
      </c>
      <c r="D12" s="49"/>
      <c r="E12" s="49"/>
      <c r="F12" s="49"/>
      <c r="G12" s="50"/>
      <c r="H12" s="18"/>
    </row>
    <row r="13" spans="1:9" ht="18" customHeight="1" x14ac:dyDescent="0.2">
      <c r="A13" s="43"/>
      <c r="B13" s="47"/>
      <c r="C13" s="48" t="s">
        <v>29</v>
      </c>
      <c r="D13" s="49"/>
      <c r="E13" s="49"/>
      <c r="F13" s="49"/>
      <c r="G13" s="50"/>
      <c r="H13" s="18"/>
    </row>
    <row r="14" spans="1:9" ht="18" customHeight="1" x14ac:dyDescent="0.2">
      <c r="A14" s="43"/>
      <c r="B14" s="47"/>
      <c r="C14" s="48" t="s">
        <v>30</v>
      </c>
      <c r="D14" s="49"/>
      <c r="E14" s="49"/>
      <c r="F14" s="49"/>
      <c r="G14" s="50"/>
      <c r="H14" s="18"/>
    </row>
    <row r="15" spans="1:9" ht="18" customHeight="1" x14ac:dyDescent="0.2">
      <c r="A15" s="43"/>
      <c r="B15" s="47"/>
      <c r="C15" s="48" t="s">
        <v>31</v>
      </c>
      <c r="D15" s="49"/>
      <c r="E15" s="49"/>
      <c r="F15" s="49"/>
      <c r="G15" s="50"/>
      <c r="H15" s="18"/>
    </row>
    <row r="16" spans="1:9" ht="28.15" customHeight="1" x14ac:dyDescent="0.2">
      <c r="A16" s="43">
        <v>3</v>
      </c>
      <c r="B16" s="47" t="s">
        <v>32</v>
      </c>
      <c r="C16" s="49"/>
      <c r="D16" s="49"/>
      <c r="E16" s="49"/>
      <c r="F16" s="49"/>
      <c r="G16" s="50"/>
      <c r="H16" s="18"/>
    </row>
    <row r="17" spans="1:8" ht="18" customHeight="1" x14ac:dyDescent="0.2">
      <c r="A17" s="43"/>
      <c r="B17" s="47"/>
      <c r="C17" s="48" t="s">
        <v>33</v>
      </c>
      <c r="D17" s="49"/>
      <c r="E17" s="49"/>
      <c r="F17" s="49"/>
      <c r="G17" s="50"/>
      <c r="H17" s="18"/>
    </row>
    <row r="18" spans="1:8" ht="28.15" customHeight="1" x14ac:dyDescent="0.2">
      <c r="A18" s="43">
        <v>4</v>
      </c>
      <c r="B18" s="47" t="s">
        <v>34</v>
      </c>
      <c r="C18" s="49"/>
      <c r="D18" s="49"/>
      <c r="E18" s="49"/>
      <c r="F18" s="49"/>
      <c r="G18" s="50"/>
      <c r="H18" s="18"/>
    </row>
    <row r="19" spans="1:8" ht="28.15" customHeight="1" x14ac:dyDescent="0.2">
      <c r="A19" s="43">
        <v>5</v>
      </c>
      <c r="B19" s="47" t="s">
        <v>35</v>
      </c>
      <c r="C19" s="49"/>
      <c r="D19" s="49"/>
      <c r="E19" s="49"/>
      <c r="F19" s="49"/>
      <c r="G19" s="50"/>
      <c r="H19" s="18"/>
    </row>
    <row r="20" spans="1:8" ht="18" customHeight="1" x14ac:dyDescent="0.2">
      <c r="A20" s="43"/>
      <c r="B20" s="47"/>
      <c r="C20" s="48" t="s">
        <v>36</v>
      </c>
      <c r="D20" s="49"/>
      <c r="E20" s="49"/>
      <c r="F20" s="49"/>
      <c r="G20" s="50"/>
      <c r="H20" s="18"/>
    </row>
    <row r="21" spans="1:8" ht="18" customHeight="1" x14ac:dyDescent="0.2">
      <c r="A21" s="43"/>
      <c r="B21" s="47"/>
      <c r="C21" s="48" t="s">
        <v>37</v>
      </c>
      <c r="D21" s="49"/>
      <c r="E21" s="49"/>
      <c r="F21" s="49"/>
      <c r="G21" s="50"/>
      <c r="H21" s="18"/>
    </row>
    <row r="22" spans="1:8" ht="28.15" customHeight="1" x14ac:dyDescent="0.2">
      <c r="A22" s="43">
        <v>6</v>
      </c>
      <c r="B22" s="47" t="s">
        <v>38</v>
      </c>
      <c r="C22" s="49"/>
      <c r="D22" s="49"/>
      <c r="E22" s="49"/>
      <c r="F22" s="49"/>
      <c r="G22" s="50"/>
      <c r="H22" s="18"/>
    </row>
    <row r="23" spans="1:8" ht="18" customHeight="1" x14ac:dyDescent="0.2">
      <c r="A23" s="43"/>
      <c r="B23" s="47"/>
      <c r="C23" s="48" t="s">
        <v>39</v>
      </c>
      <c r="D23" s="52"/>
      <c r="E23" s="52"/>
      <c r="F23" s="49"/>
      <c r="G23" s="50"/>
      <c r="H23" s="18"/>
    </row>
    <row r="24" spans="1:8" ht="18" customHeight="1" x14ac:dyDescent="0.2">
      <c r="A24" s="43"/>
      <c r="B24" s="47"/>
      <c r="C24" s="48" t="s">
        <v>40</v>
      </c>
      <c r="D24" s="49"/>
      <c r="E24" s="49"/>
      <c r="F24" s="49"/>
      <c r="G24" s="50"/>
      <c r="H24" s="18"/>
    </row>
    <row r="25" spans="1:8" ht="28.15" customHeight="1" x14ac:dyDescent="0.2">
      <c r="A25" s="43">
        <v>7</v>
      </c>
      <c r="B25" s="53" t="s">
        <v>41</v>
      </c>
      <c r="C25" s="49"/>
      <c r="D25" s="49"/>
      <c r="E25" s="49"/>
      <c r="F25" s="49"/>
      <c r="G25" s="50"/>
      <c r="H25" s="18"/>
    </row>
    <row r="26" spans="1:8" ht="28.15" customHeight="1" x14ac:dyDescent="0.2">
      <c r="A26" s="43">
        <v>8</v>
      </c>
      <c r="B26" s="53" t="s">
        <v>42</v>
      </c>
      <c r="C26" s="49"/>
      <c r="D26" s="49"/>
      <c r="E26" s="49"/>
      <c r="F26" s="49"/>
      <c r="G26" s="50"/>
      <c r="H26" s="18"/>
    </row>
    <row r="27" spans="1:8" ht="28.15" customHeight="1" x14ac:dyDescent="0.2">
      <c r="A27" s="43">
        <v>9</v>
      </c>
      <c r="B27" s="53" t="s">
        <v>43</v>
      </c>
      <c r="C27" s="49"/>
      <c r="D27" s="49"/>
      <c r="E27" s="49"/>
      <c r="F27" s="49"/>
      <c r="G27" s="50"/>
      <c r="H27" s="18"/>
    </row>
    <row r="28" spans="1:8" ht="28.15" customHeight="1" x14ac:dyDescent="0.2">
      <c r="A28" s="43">
        <v>10</v>
      </c>
      <c r="B28" s="53" t="s">
        <v>44</v>
      </c>
      <c r="C28" s="49"/>
      <c r="D28" s="49"/>
      <c r="E28" s="49"/>
      <c r="F28" s="49"/>
      <c r="G28" s="50"/>
      <c r="H28" s="18"/>
    </row>
    <row r="29" spans="1:8" ht="28.15" customHeight="1" x14ac:dyDescent="0.2">
      <c r="A29" s="43">
        <v>11</v>
      </c>
      <c r="B29" s="53" t="s">
        <v>45</v>
      </c>
      <c r="C29" s="49"/>
      <c r="D29" s="49"/>
      <c r="E29" s="49"/>
      <c r="F29" s="49"/>
      <c r="G29" s="50"/>
      <c r="H29" s="18"/>
    </row>
    <row r="30" spans="1:8" ht="28.15" customHeight="1" x14ac:dyDescent="0.2">
      <c r="A30" s="43">
        <v>12</v>
      </c>
      <c r="B30" s="53" t="s">
        <v>46</v>
      </c>
      <c r="C30" s="54"/>
      <c r="D30" s="49"/>
      <c r="E30" s="49"/>
      <c r="F30" s="49"/>
      <c r="G30" s="50"/>
      <c r="H30" s="18"/>
    </row>
    <row r="31" spans="1:8" ht="28.15" customHeight="1" x14ac:dyDescent="0.2">
      <c r="A31" s="43">
        <v>13</v>
      </c>
      <c r="B31" s="402" t="s">
        <v>47</v>
      </c>
      <c r="C31" s="402"/>
      <c r="D31" s="402"/>
      <c r="E31" s="402"/>
      <c r="F31" s="402"/>
      <c r="G31" s="402"/>
      <c r="H31" s="18"/>
    </row>
    <row r="32" spans="1:8" ht="18" customHeight="1" x14ac:dyDescent="0.2">
      <c r="A32" s="43"/>
      <c r="B32" s="55"/>
      <c r="C32" s="49"/>
      <c r="D32" s="49"/>
      <c r="E32" s="49"/>
      <c r="F32" s="49"/>
      <c r="G32" s="50"/>
      <c r="H32" s="18"/>
    </row>
    <row r="33" spans="1:8" ht="18" customHeight="1" x14ac:dyDescent="0.2">
      <c r="A33" s="43"/>
      <c r="B33" s="55"/>
      <c r="C33" s="49"/>
      <c r="D33" s="49"/>
      <c r="E33" s="49"/>
      <c r="F33" s="49"/>
      <c r="G33" s="50"/>
      <c r="H33" s="18"/>
    </row>
    <row r="34" spans="1:8" ht="18" customHeight="1" x14ac:dyDescent="0.2">
      <c r="A34" s="43"/>
      <c r="B34" s="55"/>
      <c r="C34" s="49"/>
      <c r="D34" s="49"/>
      <c r="E34" s="49"/>
      <c r="F34" s="49"/>
      <c r="G34" s="50"/>
      <c r="H34" s="18"/>
    </row>
    <row r="35" spans="1:8" ht="18" customHeight="1" x14ac:dyDescent="0.2">
      <c r="A35" s="56"/>
      <c r="B35" s="57"/>
      <c r="C35" s="58"/>
      <c r="D35" s="58"/>
      <c r="E35" s="58"/>
      <c r="F35" s="58"/>
      <c r="G35" s="59"/>
      <c r="H35" s="18"/>
    </row>
    <row r="36" spans="1:8" s="42" customFormat="1" ht="18" customHeight="1" x14ac:dyDescent="0.2"/>
    <row r="37" spans="1:8" s="42" customFormat="1" ht="15" customHeight="1" x14ac:dyDescent="0.2"/>
    <row r="38" spans="1:8" s="42" customFormat="1" ht="15" customHeight="1" x14ac:dyDescent="0.2"/>
    <row r="39" spans="1:8" s="42" customFormat="1" ht="15" customHeight="1" x14ac:dyDescent="0.2"/>
    <row r="40" spans="1:8" s="42" customFormat="1" ht="15" customHeight="1" x14ac:dyDescent="0.2"/>
    <row r="41" spans="1:8" s="42" customFormat="1" ht="15" customHeight="1" x14ac:dyDescent="0.2"/>
    <row r="42" spans="1:8" s="42" customFormat="1" ht="15" customHeight="1" x14ac:dyDescent="0.2"/>
    <row r="43" spans="1:8" s="42" customFormat="1" ht="15" customHeight="1" x14ac:dyDescent="0.2"/>
    <row r="44" spans="1:8" s="42" customFormat="1" ht="15" customHeight="1" x14ac:dyDescent="0.2"/>
    <row r="45" spans="1:8" s="42" customFormat="1" ht="15" customHeight="1" x14ac:dyDescent="0.2"/>
    <row r="46" spans="1:8" s="42" customFormat="1" ht="15" customHeight="1" x14ac:dyDescent="0.2"/>
    <row r="47" spans="1:8" s="42" customFormat="1" ht="15" customHeight="1" x14ac:dyDescent="0.2"/>
    <row r="48" spans="1:8" s="42" customFormat="1" ht="15" customHeight="1" x14ac:dyDescent="0.2"/>
    <row r="49" s="42" customFormat="1" ht="15" customHeight="1" x14ac:dyDescent="0.2"/>
    <row r="50" s="42" customFormat="1" ht="15" customHeight="1" x14ac:dyDescent="0.2"/>
    <row r="51" s="42" customFormat="1" ht="15" customHeight="1" x14ac:dyDescent="0.2"/>
    <row r="52" s="42" customFormat="1" ht="15" customHeight="1" x14ac:dyDescent="0.2"/>
    <row r="53" s="42" customFormat="1" ht="15" customHeight="1" x14ac:dyDescent="0.2"/>
    <row r="54" s="42" customFormat="1" ht="15" customHeight="1" x14ac:dyDescent="0.2"/>
    <row r="55" s="42" customFormat="1" ht="15" customHeight="1" x14ac:dyDescent="0.2"/>
    <row r="56" s="42" customFormat="1" ht="15" customHeight="1" x14ac:dyDescent="0.2"/>
    <row r="57" s="42" customFormat="1" ht="15" customHeight="1" x14ac:dyDescent="0.2"/>
    <row r="58" s="42" customFormat="1" ht="15" customHeight="1" x14ac:dyDescent="0.2"/>
    <row r="59" s="42" customFormat="1" ht="15" customHeight="1" x14ac:dyDescent="0.2"/>
    <row r="60" s="42" customFormat="1" ht="15" customHeight="1" x14ac:dyDescent="0.2"/>
    <row r="61" s="42" customFormat="1" ht="15" customHeight="1" x14ac:dyDescent="0.2"/>
    <row r="62" s="42" customFormat="1" ht="15" customHeight="1" x14ac:dyDescent="0.2"/>
  </sheetData>
  <mergeCells count="3">
    <mergeCell ref="C1:E1"/>
    <mergeCell ref="B4:G4"/>
    <mergeCell ref="B31:G31"/>
  </mergeCells>
  <hyperlinks>
    <hyperlink ref="C6" location="'Carte Identité'!A1" display="1-a: Carte d'identité de la commune" xr:uid="{00000000-0004-0000-0200-000000000000}"/>
    <hyperlink ref="C7" location="'Résultat Budgétaire'!A1" display="1-b: Evolution des résultats bugétaires ordinaires" xr:uid="{00000000-0004-0000-0200-000001000000}"/>
    <hyperlink ref="C9" location="'Taux de réalisation du budget'!A1" display="2-1: Recettes et dépenses ordinaires et taux de réalisation du budget" xr:uid="{00000000-0004-0000-0200-000002000000}"/>
    <hyperlink ref="C10" location="'Recettes budgétaires ordinaires'!A1" display="2-2: Les recettes ordinaires" xr:uid="{00000000-0004-0000-0200-000003000000}"/>
    <hyperlink ref="C11" location="'Dépenses budgétaires ordinaires'!A1" display="2-3: Les dépenses ordinaires" xr:uid="{00000000-0004-0000-0200-000004000000}"/>
    <hyperlink ref="C12" location="'dépenses de personnel'!A1" display="2-4: Les dépenses de personnel" xr:uid="{00000000-0004-0000-0200-000005000000}"/>
    <hyperlink ref="C13" location="'Investissements extraordinaires'!A1" display="2-5: Les dépenses extraordinaires d'investissement" xr:uid="{00000000-0004-0000-0200-000006000000}"/>
    <hyperlink ref="C14" location="'Investissements extraordinaires'!A67" display="2-6: Le financement des investissements:" xr:uid="{00000000-0004-0000-0200-000007000000}"/>
    <hyperlink ref="C15" location="'Investissements extraordinaires'!A98" display="2-7: Le financement des investissements les imputations:" xr:uid="{00000000-0004-0000-0200-000008000000}"/>
    <hyperlink ref="C17" location="'compte de résultats'!A1" display="3-1 Evolution des charges et produits courants " xr:uid="{00000000-0004-0000-0200-000009000000}"/>
    <hyperlink ref="C20" location="Dette!A1" display="5-1 La dette financière (investissements + assainissement)" xr:uid="{00000000-0004-0000-0200-00000A000000}"/>
    <hyperlink ref="C21" location="Dette!A47" display="5-2 La dette à court terme (Fournisseurs, tiers …)" xr:uid="{00000000-0004-0000-0200-00000B000000}"/>
    <hyperlink ref="C23" location="Trésorerie!A1" display="6-1 Etat et rendement de la trésorerie" xr:uid="{00000000-0004-0000-0200-00000C000000}"/>
    <hyperlink ref="C24" location="'Trésorerie 2'!A1" display="6-2 Evolution sur le dernier exercice" xr:uid="{00000000-0004-0000-0200-00000D000000}"/>
    <hyperlink ref="B25" location="'Réserves et provisions'!A1" display="Etat des réserves et des provisions" xr:uid="{00000000-0004-0000-0200-00000E000000}"/>
    <hyperlink ref="B26" location="'Actifs immobilisés'!A1" display="Tableau synthétique des mutations de l'actif immobilisé" xr:uid="{00000000-0004-0000-0200-00000F000000}"/>
    <hyperlink ref="B27" location="'hors bilan'!A1" display="Droits et engagements hors bilan" xr:uid="{00000000-0004-0000-0200-000010000000}"/>
    <hyperlink ref="B28" location="'Tiers subsidiés'!A1" display="Récapitulatif par secteur des tiers disposant d'une aide financière" xr:uid="{00000000-0004-0000-0200-000011000000}"/>
    <hyperlink ref="B29" location="'Principaux fournisseurs'!A1" display="Les principaux fournisseurs" xr:uid="{00000000-0004-0000-0200-000012000000}"/>
    <hyperlink ref="B30" location="ratios!A1" display="Indicateurs et ratios" xr:uid="{00000000-0004-0000-0200-000013000000}"/>
    <hyperlink ref="B31" location="Commentaires!A1" display="Note du Receveur, explication des principaux écarts" xr:uid="{00000000-0004-0000-0200-000014000000}"/>
  </hyperlinks>
  <pageMargins left="0.35416666666666702" right="0.35416666666666702" top="0.39374999999999999" bottom="0.51180555555555496" header="0.51180555555555496" footer="0.51180555555555496"/>
  <pageSetup paperSize="9" firstPageNumber="0" fitToWidth="0" orientation="landscape" horizontalDpi="300" verticalDpi="300"/>
  <headerFooter>
    <oddFooter>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6"/>
  <sheetViews>
    <sheetView workbookViewId="0">
      <selection activeCell="L32" sqref="L32"/>
    </sheetView>
  </sheetViews>
  <sheetFormatPr baseColWidth="10" defaultColWidth="11" defaultRowHeight="12.75" x14ac:dyDescent="0.2"/>
  <cols>
    <col min="1" max="1" width="28.140625" customWidth="1"/>
    <col min="2" max="2" width="10.140625" customWidth="1"/>
    <col min="3" max="3" width="10" customWidth="1"/>
    <col min="5" max="5" width="10.7109375" customWidth="1"/>
  </cols>
  <sheetData>
    <row r="1" spans="1:13" x14ac:dyDescent="0.2">
      <c r="A1" s="33" t="s">
        <v>19</v>
      </c>
      <c r="B1" s="34"/>
      <c r="C1" s="34"/>
      <c r="D1" s="406" t="s">
        <v>0</v>
      </c>
      <c r="E1" s="406"/>
      <c r="F1" s="406"/>
      <c r="G1" s="407" t="str">
        <f>Coordonnées!C1</f>
        <v>GOUVY</v>
      </c>
      <c r="H1" s="407"/>
      <c r="I1" s="407"/>
      <c r="J1" s="34"/>
      <c r="K1" s="35" t="s">
        <v>6</v>
      </c>
      <c r="L1" s="36">
        <f>Coordonnées!E1</f>
        <v>82037</v>
      </c>
      <c r="M1" s="26"/>
    </row>
    <row r="2" spans="1:13" x14ac:dyDescent="0.2">
      <c r="A2" s="37"/>
      <c r="B2" s="31"/>
      <c r="C2" s="38"/>
      <c r="D2" s="31"/>
      <c r="E2" s="31"/>
      <c r="F2" s="38"/>
      <c r="G2" s="31"/>
      <c r="H2" s="31"/>
      <c r="I2" s="31"/>
      <c r="J2" s="31"/>
      <c r="K2" s="38" t="s">
        <v>7</v>
      </c>
      <c r="L2" s="39">
        <f>Coordonnées!E2</f>
        <v>2024</v>
      </c>
      <c r="M2" s="26"/>
    </row>
    <row r="4" spans="1:13" x14ac:dyDescent="0.2">
      <c r="A4" s="60" t="s">
        <v>48</v>
      </c>
    </row>
    <row r="5" spans="1:13" x14ac:dyDescent="0.2">
      <c r="A5" s="1" t="s">
        <v>49</v>
      </c>
      <c r="D5" s="61" t="s">
        <v>50</v>
      </c>
      <c r="E5" s="18"/>
      <c r="F5" s="62">
        <f>L2</f>
        <v>2024</v>
      </c>
      <c r="G5" s="18"/>
      <c r="H5" s="18"/>
    </row>
    <row r="6" spans="1:13" x14ac:dyDescent="0.2">
      <c r="A6" s="1"/>
    </row>
    <row r="7" spans="1:13" x14ac:dyDescent="0.2">
      <c r="A7" s="63" t="s">
        <v>51</v>
      </c>
      <c r="B7" s="63" t="s">
        <v>52</v>
      </c>
      <c r="C7" s="63" t="s">
        <v>53</v>
      </c>
    </row>
    <row r="8" spans="1:13" x14ac:dyDescent="0.2">
      <c r="A8" s="1"/>
      <c r="B8" s="63">
        <f>L2</f>
        <v>2024</v>
      </c>
    </row>
    <row r="9" spans="1:13" x14ac:dyDescent="0.2">
      <c r="A9" s="64" t="s">
        <v>54</v>
      </c>
      <c r="B9" s="64">
        <f>L2</f>
        <v>2024</v>
      </c>
      <c r="C9" s="377">
        <v>165.11</v>
      </c>
    </row>
    <row r="10" spans="1:13" x14ac:dyDescent="0.2">
      <c r="C10" s="27"/>
      <c r="D10" t="s">
        <v>55</v>
      </c>
    </row>
    <row r="11" spans="1:13" x14ac:dyDescent="0.2">
      <c r="C11" s="27"/>
      <c r="D11" t="s">
        <v>56</v>
      </c>
    </row>
    <row r="12" spans="1:13" x14ac:dyDescent="0.2">
      <c r="A12" s="65" t="s">
        <v>57</v>
      </c>
      <c r="B12" s="64">
        <f>B13-1</f>
        <v>2021</v>
      </c>
      <c r="C12" s="378">
        <v>5403</v>
      </c>
      <c r="D12" s="66">
        <f>IF(C9=0,"",C12/C9)</f>
        <v>32.723638786263699</v>
      </c>
    </row>
    <row r="13" spans="1:13" x14ac:dyDescent="0.2">
      <c r="A13" s="26"/>
      <c r="B13" s="64">
        <f>B14-1</f>
        <v>2022</v>
      </c>
      <c r="C13" s="380">
        <v>5487</v>
      </c>
      <c r="D13" s="66">
        <f>IF(C9=0,"",C13/C9)</f>
        <v>33.232390527527102</v>
      </c>
    </row>
    <row r="14" spans="1:13" x14ac:dyDescent="0.2">
      <c r="A14" s="26"/>
      <c r="B14" s="64">
        <f>B15-1</f>
        <v>2023</v>
      </c>
      <c r="C14" s="380">
        <v>5473</v>
      </c>
      <c r="D14" s="66">
        <f>IF(C9=0,"",C14/C9)</f>
        <v>33.147598570649869</v>
      </c>
    </row>
    <row r="15" spans="1:13" x14ac:dyDescent="0.2">
      <c r="A15" s="67"/>
      <c r="B15" s="64">
        <f>L2</f>
        <v>2024</v>
      </c>
      <c r="C15" s="380">
        <v>5465</v>
      </c>
      <c r="D15" s="66">
        <f>IF(C9=0,"",C15/C9)</f>
        <v>33.099146023862879</v>
      </c>
    </row>
    <row r="16" spans="1:13" x14ac:dyDescent="0.2">
      <c r="A16" s="68" t="s">
        <v>58</v>
      </c>
      <c r="B16" s="64">
        <f>B17-1</f>
        <v>2021</v>
      </c>
      <c r="C16" s="379">
        <v>570</v>
      </c>
    </row>
    <row r="17" spans="1:9" x14ac:dyDescent="0.2">
      <c r="A17" s="69" t="s">
        <v>59</v>
      </c>
      <c r="B17" s="64">
        <f>B18-1</f>
        <v>2022</v>
      </c>
      <c r="C17" s="379">
        <v>580</v>
      </c>
    </row>
    <row r="18" spans="1:9" x14ac:dyDescent="0.2">
      <c r="A18" s="69" t="s">
        <v>60</v>
      </c>
      <c r="B18" s="64">
        <f>B19-1</f>
        <v>2023</v>
      </c>
      <c r="C18" s="379">
        <v>613</v>
      </c>
    </row>
    <row r="19" spans="1:9" x14ac:dyDescent="0.2">
      <c r="A19" s="70" t="s">
        <v>61</v>
      </c>
      <c r="B19" s="64">
        <f>L2</f>
        <v>2024</v>
      </c>
      <c r="C19" s="379">
        <v>562</v>
      </c>
    </row>
    <row r="20" spans="1:9" x14ac:dyDescent="0.2">
      <c r="C20" s="27"/>
      <c r="D20" t="s">
        <v>62</v>
      </c>
    </row>
    <row r="21" spans="1:9" x14ac:dyDescent="0.2">
      <c r="A21" s="64" t="s">
        <v>63</v>
      </c>
      <c r="B21" s="64">
        <f>L2</f>
        <v>2024</v>
      </c>
      <c r="C21" s="381">
        <v>543.71</v>
      </c>
      <c r="D21" s="71">
        <f>IF(C15=0,"",C21*1000/C15)</f>
        <v>99.489478499542543</v>
      </c>
    </row>
    <row r="23" spans="1:9" x14ac:dyDescent="0.2">
      <c r="A23" t="s">
        <v>64</v>
      </c>
      <c r="B23" s="382" t="s">
        <v>588</v>
      </c>
      <c r="C23" s="72"/>
      <c r="D23" s="408" t="s">
        <v>65</v>
      </c>
      <c r="E23" s="408"/>
      <c r="F23" s="408"/>
      <c r="G23" s="383" t="s">
        <v>589</v>
      </c>
    </row>
    <row r="24" spans="1:9" x14ac:dyDescent="0.2">
      <c r="B24" s="18"/>
      <c r="C24" s="18"/>
      <c r="D24" s="18"/>
      <c r="E24" s="18"/>
      <c r="F24" s="18"/>
      <c r="G24" s="18"/>
      <c r="H24" s="18"/>
      <c r="I24" s="18"/>
    </row>
    <row r="25" spans="1:9" x14ac:dyDescent="0.2">
      <c r="A25" t="s">
        <v>66</v>
      </c>
      <c r="B25" s="403" t="s">
        <v>590</v>
      </c>
      <c r="C25" s="404"/>
      <c r="D25" s="409" t="s">
        <v>67</v>
      </c>
      <c r="E25" s="409"/>
      <c r="F25" s="73">
        <v>0</v>
      </c>
      <c r="G25" s="25"/>
      <c r="H25" s="18"/>
      <c r="I25" s="18"/>
    </row>
    <row r="26" spans="1:9" x14ac:dyDescent="0.2">
      <c r="A26" t="s">
        <v>68</v>
      </c>
      <c r="B26" s="403" t="s">
        <v>591</v>
      </c>
      <c r="C26" s="404"/>
      <c r="D26" s="18"/>
      <c r="E26" s="18"/>
      <c r="F26" s="18"/>
      <c r="G26" s="18"/>
      <c r="H26" s="18"/>
      <c r="I26" s="18"/>
    </row>
    <row r="27" spans="1:9" x14ac:dyDescent="0.2">
      <c r="A27" t="s">
        <v>69</v>
      </c>
      <c r="B27" s="384" t="s">
        <v>589</v>
      </c>
      <c r="C27" s="74"/>
      <c r="D27" s="74"/>
      <c r="E27" s="74"/>
      <c r="F27" s="74"/>
      <c r="G27" s="75"/>
      <c r="H27" s="18"/>
      <c r="I27" s="18"/>
    </row>
    <row r="28" spans="1:9" x14ac:dyDescent="0.2">
      <c r="A28" t="s">
        <v>70</v>
      </c>
      <c r="B28" s="385" t="s">
        <v>589</v>
      </c>
      <c r="C28" s="24"/>
      <c r="D28" s="24"/>
      <c r="E28" s="24"/>
      <c r="F28" s="24"/>
      <c r="G28" s="25"/>
      <c r="H28" s="18"/>
      <c r="I28" s="18"/>
    </row>
    <row r="29" spans="1:9" x14ac:dyDescent="0.2">
      <c r="B29" s="18"/>
      <c r="C29" s="18"/>
      <c r="D29" s="18"/>
      <c r="E29" s="18"/>
      <c r="F29" s="18"/>
      <c r="G29" s="18"/>
      <c r="H29" s="18"/>
      <c r="I29" s="18"/>
    </row>
    <row r="30" spans="1:9" x14ac:dyDescent="0.2">
      <c r="A30" s="76"/>
      <c r="B30" s="405" t="s">
        <v>71</v>
      </c>
      <c r="C30" s="405"/>
      <c r="D30" s="405"/>
      <c r="E30" s="405"/>
      <c r="F30" s="405" t="s">
        <v>72</v>
      </c>
      <c r="G30" s="405"/>
      <c r="H30" s="405"/>
      <c r="I30" s="405"/>
    </row>
    <row r="31" spans="1:9" x14ac:dyDescent="0.2">
      <c r="A31" s="76"/>
      <c r="B31" s="77">
        <f>C31-1</f>
        <v>2021</v>
      </c>
      <c r="C31" s="77">
        <f>D31-1</f>
        <v>2022</v>
      </c>
      <c r="D31" s="77">
        <f>E31-1</f>
        <v>2023</v>
      </c>
      <c r="E31" s="77">
        <f>L2</f>
        <v>2024</v>
      </c>
      <c r="F31" s="78">
        <f>G31-1</f>
        <v>2021</v>
      </c>
      <c r="G31" s="78">
        <f>H31-1</f>
        <v>2022</v>
      </c>
      <c r="H31" s="78">
        <f>I31-1</f>
        <v>2023</v>
      </c>
      <c r="I31" s="78">
        <f>L2</f>
        <v>2024</v>
      </c>
    </row>
    <row r="32" spans="1:9" x14ac:dyDescent="0.2">
      <c r="A32" s="79" t="s">
        <v>73</v>
      </c>
      <c r="B32" s="80">
        <v>8</v>
      </c>
      <c r="C32" s="80">
        <v>8</v>
      </c>
      <c r="D32" s="80">
        <v>8</v>
      </c>
      <c r="E32" s="80">
        <v>8</v>
      </c>
      <c r="F32" s="80">
        <v>2700</v>
      </c>
      <c r="G32" s="80">
        <v>2700</v>
      </c>
      <c r="H32" s="80">
        <v>2700</v>
      </c>
      <c r="I32" s="80">
        <v>2700</v>
      </c>
    </row>
    <row r="33" spans="1:9" x14ac:dyDescent="0.2">
      <c r="A33" s="79" t="s">
        <v>74</v>
      </c>
      <c r="B33" s="81">
        <f>IF(B32=0,"",'Recettes budgétaires ordinaires'!B$21/B32)</f>
        <v>104839.02</v>
      </c>
      <c r="C33" s="81">
        <f>IF(C32=0,"",'Recettes budgétaires ordinaires'!C$21/C32)</f>
        <v>108193.46</v>
      </c>
      <c r="D33" s="81">
        <f>IF(D32=0,"",'Recettes budgétaires ordinaires'!D$21/D32)</f>
        <v>155304.33624999999</v>
      </c>
      <c r="E33" s="81">
        <f>IF(E32=0,"",'Recettes budgétaires ordinaires'!E$21/E32)</f>
        <v>134501.83249999999</v>
      </c>
      <c r="F33" s="81">
        <f>IF(F32=0,"",'Recettes budgétaires ordinaires'!B20/F32)</f>
        <v>489.56241111111109</v>
      </c>
      <c r="G33" s="81">
        <f>IF(G32=0,"",'Recettes budgétaires ordinaires'!C20/G32)</f>
        <v>504.59745555555554</v>
      </c>
      <c r="H33" s="81">
        <f>IF(H32=0,"",'Recettes budgétaires ordinaires'!D20/H32)</f>
        <v>646.61525925925923</v>
      </c>
      <c r="I33" s="81">
        <f>IF(I32=0,"",'Recettes budgétaires ordinaires'!E20/I32)</f>
        <v>665.84141111111114</v>
      </c>
    </row>
    <row r="34" spans="1:9" x14ac:dyDescent="0.2">
      <c r="A34" t="s">
        <v>75</v>
      </c>
    </row>
    <row r="36" spans="1:9" x14ac:dyDescent="0.2">
      <c r="A36" t="s">
        <v>76</v>
      </c>
      <c r="D36" s="386">
        <v>90</v>
      </c>
      <c r="E36" s="27" t="s">
        <v>77</v>
      </c>
      <c r="F36" s="82">
        <v>64.610000610351563</v>
      </c>
      <c r="G36" t="s">
        <v>78</v>
      </c>
    </row>
  </sheetData>
  <mergeCells count="8">
    <mergeCell ref="B26:C26"/>
    <mergeCell ref="B30:E30"/>
    <mergeCell ref="F30:I30"/>
    <mergeCell ref="D1:F1"/>
    <mergeCell ref="G1:I1"/>
    <mergeCell ref="D23:F23"/>
    <mergeCell ref="B25:C25"/>
    <mergeCell ref="D25:E25"/>
  </mergeCells>
  <pageMargins left="0.35416666666666702" right="0.35416666666666702" top="0.39374999999999999" bottom="0.51180555555555496" header="0.51180555555555496" footer="0.51180555555555496"/>
  <pageSetup paperSize="9" firstPageNumber="0" orientation="landscape" horizontalDpi="300" verticalDpi="300"/>
  <headerFooter>
    <oddFooter>&amp;RPage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1"/>
  <sheetViews>
    <sheetView tabSelected="1" zoomScale="110" zoomScaleNormal="110" workbookViewId="0">
      <selection activeCell="E13" sqref="E13"/>
    </sheetView>
  </sheetViews>
  <sheetFormatPr baseColWidth="10" defaultColWidth="11" defaultRowHeight="12.75" x14ac:dyDescent="0.2"/>
  <cols>
    <col min="1" max="1" width="32.7109375" customWidth="1"/>
    <col min="2" max="5" width="14.28515625" customWidth="1"/>
    <col min="6" max="12" width="11.28515625" customWidth="1"/>
  </cols>
  <sheetData>
    <row r="1" spans="1:12" x14ac:dyDescent="0.2">
      <c r="A1" s="33" t="s">
        <v>19</v>
      </c>
      <c r="B1" s="34"/>
      <c r="C1" s="34"/>
      <c r="D1" s="35" t="s">
        <v>0</v>
      </c>
      <c r="E1" s="34"/>
      <c r="F1" s="406" t="str">
        <f>Coordonnées!C1</f>
        <v>GOUVY</v>
      </c>
      <c r="G1" s="406"/>
      <c r="H1" s="34"/>
      <c r="I1" s="34"/>
      <c r="J1" s="34"/>
      <c r="K1" s="35" t="s">
        <v>6</v>
      </c>
      <c r="L1" s="36">
        <f>Coordonnées!E1</f>
        <v>82037</v>
      </c>
    </row>
    <row r="2" spans="1:12" x14ac:dyDescent="0.2">
      <c r="A2" s="37"/>
      <c r="B2" s="38"/>
      <c r="C2" s="31"/>
      <c r="D2" s="31"/>
      <c r="E2" s="38"/>
      <c r="F2" s="31"/>
      <c r="G2" s="31"/>
      <c r="H2" s="31"/>
      <c r="I2" s="31"/>
      <c r="J2" s="31"/>
      <c r="K2" s="38" t="s">
        <v>7</v>
      </c>
      <c r="L2" s="39">
        <f>Coordonnées!E2</f>
        <v>2024</v>
      </c>
    </row>
    <row r="3" spans="1:12" x14ac:dyDescent="0.2">
      <c r="A3" s="34"/>
      <c r="B3" s="34"/>
      <c r="C3" s="34"/>
      <c r="D3" s="34"/>
      <c r="E3" s="34"/>
      <c r="F3" s="34"/>
      <c r="G3" s="34"/>
      <c r="H3" s="34"/>
    </row>
    <row r="4" spans="1:12" x14ac:dyDescent="0.2">
      <c r="A4" s="1" t="s">
        <v>48</v>
      </c>
    </row>
    <row r="5" spans="1:12" x14ac:dyDescent="0.2">
      <c r="A5" s="1" t="s">
        <v>79</v>
      </c>
    </row>
    <row r="8" spans="1:12" s="42" customFormat="1" ht="15" customHeight="1" x14ac:dyDescent="0.2">
      <c r="A8" s="83"/>
      <c r="B8" s="84" t="s">
        <v>80</v>
      </c>
      <c r="C8" s="85"/>
      <c r="D8" s="85"/>
      <c r="E8" s="86"/>
    </row>
    <row r="9" spans="1:12" s="42" customFormat="1" ht="15" customHeight="1" x14ac:dyDescent="0.2">
      <c r="A9" s="87" t="s">
        <v>81</v>
      </c>
      <c r="B9" s="88">
        <f>C9-1</f>
        <v>2021</v>
      </c>
      <c r="C9" s="88">
        <f>D9-1</f>
        <v>2022</v>
      </c>
      <c r="D9" s="88">
        <f>E9-1</f>
        <v>2023</v>
      </c>
      <c r="E9" s="88">
        <f>L2</f>
        <v>2024</v>
      </c>
    </row>
    <row r="10" spans="1:12" s="42" customFormat="1" ht="15" customHeight="1" x14ac:dyDescent="0.2">
      <c r="A10" s="89" t="s">
        <v>82</v>
      </c>
      <c r="B10" s="90">
        <v>2536711.3199999998</v>
      </c>
      <c r="C10" s="90">
        <v>2605770.64</v>
      </c>
      <c r="D10" s="90">
        <v>2260409.04</v>
      </c>
      <c r="E10" s="90">
        <v>3606895.11</v>
      </c>
    </row>
    <row r="11" spans="1:12" s="42" customFormat="1" ht="15" customHeight="1" x14ac:dyDescent="0.2">
      <c r="A11" s="91" t="s">
        <v>83</v>
      </c>
      <c r="B11" s="92">
        <v>-194748.9</v>
      </c>
      <c r="C11" s="92">
        <v>-260259.62</v>
      </c>
      <c r="D11" s="92">
        <v>-356813.82</v>
      </c>
      <c r="E11" s="92">
        <v>-340791.26</v>
      </c>
    </row>
    <row r="12" spans="1:12" s="42" customFormat="1" ht="15" customHeight="1" x14ac:dyDescent="0.2">
      <c r="A12" s="93" t="s">
        <v>84</v>
      </c>
      <c r="B12" s="94">
        <f>SUM(B10:B11)</f>
        <v>2341962.42</v>
      </c>
      <c r="C12" s="94">
        <f>SUM(C10:C11)</f>
        <v>2345511.02</v>
      </c>
      <c r="D12" s="94">
        <f>SUM(D10:D11)</f>
        <v>1903595.22</v>
      </c>
      <c r="E12" s="94">
        <f>SUM(E10:E11)</f>
        <v>3266103.8499999996</v>
      </c>
    </row>
    <row r="13" spans="1:12" s="42" customFormat="1" ht="15" customHeight="1" x14ac:dyDescent="0.2">
      <c r="A13" s="89" t="s">
        <v>85</v>
      </c>
      <c r="B13" s="95">
        <v>979872.18</v>
      </c>
      <c r="C13" s="95">
        <v>1148343.58</v>
      </c>
      <c r="D13" s="95">
        <v>1866770.55</v>
      </c>
      <c r="E13" s="95">
        <v>1648190.36</v>
      </c>
    </row>
    <row r="14" spans="1:12" s="42" customFormat="1" ht="15" customHeight="1" x14ac:dyDescent="0.2">
      <c r="A14" s="91" t="s">
        <v>86</v>
      </c>
      <c r="B14" s="95">
        <v>5600</v>
      </c>
      <c r="C14" s="95">
        <v>-218100</v>
      </c>
      <c r="D14" s="95">
        <v>-158762</v>
      </c>
      <c r="E14" s="95">
        <v>-692800</v>
      </c>
    </row>
    <row r="15" spans="1:12" s="42" customFormat="1" ht="15" customHeight="1" x14ac:dyDescent="0.2">
      <c r="A15" s="93" t="s">
        <v>87</v>
      </c>
      <c r="B15" s="94">
        <f>SUM(B13:B14)</f>
        <v>985472.18</v>
      </c>
      <c r="C15" s="94">
        <f>SUM(C13:C14)</f>
        <v>930243.58000000007</v>
      </c>
      <c r="D15" s="94">
        <f>SUM(D13:D14)</f>
        <v>1708008.55</v>
      </c>
      <c r="E15" s="94">
        <f>SUM(E13:E14)</f>
        <v>955390.3600000001</v>
      </c>
    </row>
    <row r="16" spans="1:12" s="42" customFormat="1" ht="15" customHeight="1" x14ac:dyDescent="0.2">
      <c r="A16" s="91" t="s">
        <v>88</v>
      </c>
      <c r="B16" s="90">
        <v>-1000000</v>
      </c>
      <c r="C16" s="90">
        <v>-1300000</v>
      </c>
      <c r="D16" s="90">
        <v>-500000</v>
      </c>
      <c r="E16" s="90">
        <v>-1500000</v>
      </c>
    </row>
    <row r="17" spans="1:5" s="42" customFormat="1" ht="15" customHeight="1" x14ac:dyDescent="0.2">
      <c r="A17" s="96" t="s">
        <v>89</v>
      </c>
      <c r="B17" s="97">
        <f>B12+B15+B16</f>
        <v>2327434.6</v>
      </c>
      <c r="C17" s="97">
        <f>C12+C15+C16</f>
        <v>1975754.6</v>
      </c>
      <c r="D17" s="97">
        <f>D12+D15+D16</f>
        <v>3111603.77</v>
      </c>
      <c r="E17" s="97">
        <f>E12+E15+E16</f>
        <v>2721494.21</v>
      </c>
    </row>
    <row r="19" spans="1:5" x14ac:dyDescent="0.2">
      <c r="A19" s="76"/>
      <c r="B19" s="27"/>
      <c r="C19" s="27"/>
      <c r="D19" s="27"/>
      <c r="E19" s="27"/>
    </row>
    <row r="20" spans="1:5" x14ac:dyDescent="0.2">
      <c r="A20" s="79"/>
    </row>
    <row r="21" spans="1:5" x14ac:dyDescent="0.2">
      <c r="A21" s="79"/>
    </row>
    <row r="22" spans="1:5" x14ac:dyDescent="0.2">
      <c r="A22" s="79"/>
    </row>
    <row r="38" spans="1:7" ht="15" customHeight="1" x14ac:dyDescent="0.2">
      <c r="A38" s="1" t="s">
        <v>90</v>
      </c>
      <c r="B38" s="410" t="s">
        <v>91</v>
      </c>
      <c r="C38" s="410"/>
      <c r="D38" s="410"/>
      <c r="E38" s="410"/>
    </row>
    <row r="40" spans="1:7" ht="15" customHeight="1" x14ac:dyDescent="0.2">
      <c r="A40" s="98"/>
      <c r="B40" s="411" t="s">
        <v>92</v>
      </c>
      <c r="C40" s="411"/>
      <c r="D40" s="411"/>
      <c r="E40" s="411"/>
      <c r="F40" s="99"/>
      <c r="G40" s="99"/>
    </row>
    <row r="41" spans="1:7" ht="15" customHeight="1" x14ac:dyDescent="0.2">
      <c r="A41" s="100"/>
      <c r="B41" s="101">
        <f>C41-1</f>
        <v>2021</v>
      </c>
      <c r="C41" s="101">
        <f>D41-1</f>
        <v>2022</v>
      </c>
      <c r="D41" s="101">
        <f>E41-1</f>
        <v>2023</v>
      </c>
      <c r="E41" s="101">
        <f>L2</f>
        <v>2024</v>
      </c>
      <c r="F41" s="102"/>
      <c r="G41" s="102"/>
    </row>
    <row r="42" spans="1:7" ht="15" customHeight="1" x14ac:dyDescent="0.2">
      <c r="A42" s="103" t="s">
        <v>93</v>
      </c>
      <c r="B42" s="360">
        <f>'Dépenses budgétaires ordinaires'!B18</f>
        <v>3684175.08</v>
      </c>
      <c r="C42" s="360">
        <f>'Dépenses budgétaires ordinaires'!C18</f>
        <v>4136181.72</v>
      </c>
      <c r="D42" s="360">
        <f>'Dépenses budgétaires ordinaires'!D18</f>
        <v>4596422.3499999996</v>
      </c>
      <c r="E42" s="360">
        <f>'Dépenses budgétaires ordinaires'!E18</f>
        <v>4824270.6100000003</v>
      </c>
      <c r="F42" s="104"/>
      <c r="G42" s="104"/>
    </row>
    <row r="43" spans="1:7" ht="15" customHeight="1" x14ac:dyDescent="0.2">
      <c r="A43" s="103" t="s">
        <v>94</v>
      </c>
      <c r="B43" s="360">
        <f>'Dépenses budgétaires ordinaires'!B34</f>
        <v>2564954.88</v>
      </c>
      <c r="C43" s="360">
        <f>'Dépenses budgétaires ordinaires'!C34</f>
        <v>2910476.46</v>
      </c>
      <c r="D43" s="360">
        <f>'Dépenses budgétaires ordinaires'!D34</f>
        <v>3280422.43</v>
      </c>
      <c r="E43" s="360">
        <f>'Dépenses budgétaires ordinaires'!E34</f>
        <v>3283027.67</v>
      </c>
      <c r="F43" s="104"/>
      <c r="G43" s="104"/>
    </row>
    <row r="44" spans="1:7" ht="15" customHeight="1" x14ac:dyDescent="0.2">
      <c r="A44" s="103" t="s">
        <v>95</v>
      </c>
      <c r="B44" s="360">
        <f>'Dépenses budgétaires ordinaires'!B46</f>
        <v>1705323.57</v>
      </c>
      <c r="C44" s="360">
        <f>'Dépenses budgétaires ordinaires'!C46</f>
        <v>1638368.07</v>
      </c>
      <c r="D44" s="360">
        <f>'Dépenses budgétaires ordinaires'!D46</f>
        <v>1730310.32</v>
      </c>
      <c r="E44" s="360">
        <f>'Dépenses budgétaires ordinaires'!E46</f>
        <v>1883242.52</v>
      </c>
      <c r="F44" s="104"/>
      <c r="G44" s="104"/>
    </row>
    <row r="45" spans="1:7" ht="15" customHeight="1" x14ac:dyDescent="0.2">
      <c r="A45" s="103" t="s">
        <v>96</v>
      </c>
      <c r="B45" s="360">
        <f>'Dépenses budgétaires ordinaires'!B56</f>
        <v>1121663.75</v>
      </c>
      <c r="C45" s="360">
        <f>'Dépenses budgétaires ordinaires'!C56</f>
        <v>1206352.51</v>
      </c>
      <c r="D45" s="360">
        <f>'Dépenses budgétaires ordinaires'!D56</f>
        <v>1224868.52</v>
      </c>
      <c r="E45" s="360">
        <f>'Dépenses budgétaires ordinaires'!E56</f>
        <v>1133917.81</v>
      </c>
      <c r="F45" s="104"/>
      <c r="G45" s="104"/>
    </row>
    <row r="46" spans="1:7" ht="15" customHeight="1" x14ac:dyDescent="0.2">
      <c r="A46" s="105" t="s">
        <v>97</v>
      </c>
      <c r="B46" s="360">
        <f>'Dépenses budgétaires ordinaires'!B57</f>
        <v>0</v>
      </c>
      <c r="C46" s="360">
        <f>'Dépenses budgétaires ordinaires'!C57</f>
        <v>649000</v>
      </c>
      <c r="D46" s="360">
        <f>'Dépenses budgétaires ordinaires'!D57</f>
        <v>164762</v>
      </c>
      <c r="E46" s="360">
        <f>'Dépenses budgétaires ordinaires'!E57</f>
        <v>750000</v>
      </c>
      <c r="F46" s="104"/>
      <c r="G46" s="104"/>
    </row>
    <row r="47" spans="1:7" ht="15" customHeight="1" x14ac:dyDescent="0.2">
      <c r="A47" s="106" t="s">
        <v>98</v>
      </c>
      <c r="B47" s="361">
        <f>SUM(B42:B46)</f>
        <v>9076117.2800000012</v>
      </c>
      <c r="C47" s="362">
        <f>SUM(C42:C46)</f>
        <v>10540378.76</v>
      </c>
      <c r="D47" s="362">
        <f>SUM(D42:D46)</f>
        <v>10996785.619999999</v>
      </c>
      <c r="E47" s="363">
        <f>SUM(E42:E46)</f>
        <v>11874458.610000001</v>
      </c>
      <c r="F47" s="107"/>
      <c r="G47" s="107"/>
    </row>
    <row r="48" spans="1:7" ht="15" customHeight="1" x14ac:dyDescent="0.2">
      <c r="A48" s="108" t="s">
        <v>99</v>
      </c>
      <c r="B48" s="364">
        <f>'Dépenses budgétaires ordinaires'!B59+'Dépenses budgétaires ordinaires'!B60</f>
        <v>401891.3</v>
      </c>
      <c r="C48" s="364">
        <f>'Dépenses budgétaires ordinaires'!C59+'Dépenses budgétaires ordinaires'!C60</f>
        <v>328990.90999999997</v>
      </c>
      <c r="D48" s="364">
        <f>'Dépenses budgétaires ordinaires'!D59+'Dépenses budgétaires ordinaires'!D60</f>
        <v>483152.19</v>
      </c>
      <c r="E48" s="364">
        <f>'Dépenses budgétaires ordinaires'!E59+'Dépenses budgétaires ordinaires'!E60</f>
        <v>510401.83</v>
      </c>
      <c r="F48" s="104"/>
      <c r="G48" s="104"/>
    </row>
    <row r="49" spans="1:7" ht="15" customHeight="1" x14ac:dyDescent="0.2">
      <c r="A49" s="105" t="s">
        <v>97</v>
      </c>
      <c r="B49" s="365">
        <f>'Dépenses budgétaires ordinaires'!B61</f>
        <v>1000000</v>
      </c>
      <c r="C49" s="365">
        <f>'Dépenses budgétaires ordinaires'!C61</f>
        <v>1300000</v>
      </c>
      <c r="D49" s="365">
        <f>'Dépenses budgétaires ordinaires'!D61</f>
        <v>500000</v>
      </c>
      <c r="E49" s="365">
        <f>'Dépenses budgétaires ordinaires'!E61</f>
        <v>1500000</v>
      </c>
      <c r="F49" s="104"/>
      <c r="G49" s="104"/>
    </row>
    <row r="50" spans="1:7" ht="15" customHeight="1" x14ac:dyDescent="0.2">
      <c r="A50" s="109" t="s">
        <v>100</v>
      </c>
      <c r="B50" s="361">
        <f>SUM(B47:B49)</f>
        <v>10478008.580000002</v>
      </c>
      <c r="C50" s="362">
        <f>SUM(C47:C49)</f>
        <v>12169369.67</v>
      </c>
      <c r="D50" s="362">
        <f>SUM(D47:D49)</f>
        <v>11979937.809999999</v>
      </c>
      <c r="E50" s="363">
        <f>SUM(E47:E49)</f>
        <v>13884860.440000001</v>
      </c>
      <c r="F50" s="107"/>
      <c r="G50" s="107"/>
    </row>
    <row r="51" spans="1:7" ht="15" customHeight="1" x14ac:dyDescent="0.2">
      <c r="A51" s="91"/>
      <c r="B51" s="41"/>
      <c r="C51" s="41"/>
      <c r="D51" s="41"/>
      <c r="E51" s="41"/>
    </row>
    <row r="52" spans="1:7" ht="15" customHeight="1" x14ac:dyDescent="0.2">
      <c r="A52" s="91"/>
      <c r="B52" s="412" t="s">
        <v>101</v>
      </c>
      <c r="C52" s="412"/>
      <c r="D52" s="412"/>
      <c r="E52" s="412"/>
    </row>
    <row r="53" spans="1:7" ht="15" customHeight="1" x14ac:dyDescent="0.2">
      <c r="A53" s="91"/>
      <c r="B53" s="110">
        <f>C53-1</f>
        <v>2021</v>
      </c>
      <c r="C53" s="110">
        <f>D53-1</f>
        <v>2022</v>
      </c>
      <c r="D53" s="110">
        <f>E53-1</f>
        <v>2023</v>
      </c>
      <c r="E53" s="110">
        <f>L2</f>
        <v>2024</v>
      </c>
    </row>
    <row r="54" spans="1:7" ht="15" customHeight="1" x14ac:dyDescent="0.2">
      <c r="A54" s="103" t="s">
        <v>102</v>
      </c>
      <c r="B54" s="366">
        <f>'Recettes budgétaires ordinaires'!B14</f>
        <v>2408802.67</v>
      </c>
      <c r="C54" s="360">
        <f>'Recettes budgétaires ordinaires'!C14</f>
        <v>2440173.42</v>
      </c>
      <c r="D54" s="360">
        <f>'Recettes budgétaires ordinaires'!D14</f>
        <v>2633239.81</v>
      </c>
      <c r="E54" s="360">
        <f>'Recettes budgétaires ordinaires'!E14</f>
        <v>2800235.46</v>
      </c>
    </row>
    <row r="55" spans="1:7" ht="15" customHeight="1" x14ac:dyDescent="0.2">
      <c r="A55" s="103" t="s">
        <v>95</v>
      </c>
      <c r="B55" s="366">
        <f>'Recettes budgétaires ordinaires'!B43</f>
        <v>7609501.6200000001</v>
      </c>
      <c r="C55" s="366">
        <f>'Recettes budgétaires ordinaires'!C43</f>
        <v>8563963.5500000007</v>
      </c>
      <c r="D55" s="366">
        <f>'Recettes budgétaires ordinaires'!D43</f>
        <v>9972752.5800000001</v>
      </c>
      <c r="E55" s="366">
        <f>'Recettes budgétaires ordinaires'!E43</f>
        <v>9643496.8300000001</v>
      </c>
    </row>
    <row r="56" spans="1:7" ht="15" customHeight="1" x14ac:dyDescent="0.2">
      <c r="A56" s="103" t="s">
        <v>96</v>
      </c>
      <c r="B56" s="366">
        <f>'Recettes budgétaires ordinaires'!B52</f>
        <v>37685.17</v>
      </c>
      <c r="C56" s="360">
        <f>'Recettes budgétaires ordinaires'!C52</f>
        <v>35585.370000000003</v>
      </c>
      <c r="D56" s="360">
        <f>'Recettes budgétaires ordinaires'!D52</f>
        <v>92801.78</v>
      </c>
      <c r="E56" s="360">
        <f>'Recettes budgétaires ordinaires'!E52</f>
        <v>328916.68</v>
      </c>
    </row>
    <row r="57" spans="1:7" ht="15" customHeight="1" x14ac:dyDescent="0.2">
      <c r="A57" s="105" t="s">
        <v>97</v>
      </c>
      <c r="B57" s="366">
        <f>'Recettes budgétaires ordinaires'!B53</f>
        <v>5600</v>
      </c>
      <c r="C57" s="360">
        <f>'Recettes budgétaires ordinaires'!C53</f>
        <v>430900</v>
      </c>
      <c r="D57" s="360">
        <f>'Recettes budgétaires ordinaires'!D53</f>
        <v>6000</v>
      </c>
      <c r="E57" s="360">
        <f>'Recettes budgétaires ordinaires'!E53</f>
        <v>57200</v>
      </c>
    </row>
    <row r="58" spans="1:7" ht="15" customHeight="1" x14ac:dyDescent="0.2">
      <c r="A58" s="106" t="s">
        <v>98</v>
      </c>
      <c r="B58" s="367">
        <f>SUM(B54:B57)</f>
        <v>10061589.459999999</v>
      </c>
      <c r="C58" s="367">
        <f>SUM(C54:C57)</f>
        <v>11470622.34</v>
      </c>
      <c r="D58" s="367">
        <f>SUM(D54:D57)</f>
        <v>12704794.17</v>
      </c>
      <c r="E58" s="367">
        <f>SUM(E54:E57)</f>
        <v>12829848.969999999</v>
      </c>
    </row>
    <row r="59" spans="1:7" ht="15" customHeight="1" x14ac:dyDescent="0.2">
      <c r="A59" s="108" t="s">
        <v>99</v>
      </c>
      <c r="B59" s="368">
        <f>'Recettes budgétaires ordinaires'!B55+'Recettes budgétaires ordinaires'!B56</f>
        <v>2743853.7199999997</v>
      </c>
      <c r="C59" s="368">
        <f>'Recettes budgétaires ordinaires'!C55+'Recettes budgétaires ordinaires'!C56</f>
        <v>2674501.9300000002</v>
      </c>
      <c r="D59" s="368">
        <f>'Recettes budgétaires ordinaires'!D55+'Recettes budgétaires ordinaires'!D56</f>
        <v>2386747.41</v>
      </c>
      <c r="E59" s="368">
        <f>'Recettes budgétaires ordinaires'!E55+'Recettes budgétaires ordinaires'!E56</f>
        <v>3776505.6799999997</v>
      </c>
    </row>
    <row r="60" spans="1:7" ht="15" customHeight="1" x14ac:dyDescent="0.2">
      <c r="A60" s="105" t="s">
        <v>97</v>
      </c>
      <c r="B60" s="369">
        <f>'Recettes budgétaires ordinaires'!B57</f>
        <v>0</v>
      </c>
      <c r="C60" s="369">
        <f>'Recettes budgétaires ordinaires'!C57</f>
        <v>0</v>
      </c>
      <c r="D60" s="369">
        <f>'Recettes budgétaires ordinaires'!D57</f>
        <v>0</v>
      </c>
      <c r="E60" s="369">
        <f>'Recettes budgétaires ordinaires'!E57</f>
        <v>0</v>
      </c>
    </row>
    <row r="61" spans="1:7" ht="15" customHeight="1" x14ac:dyDescent="0.2">
      <c r="A61" s="109" t="s">
        <v>100</v>
      </c>
      <c r="B61" s="370">
        <f>SUM(B58:B60)</f>
        <v>12805443.18</v>
      </c>
      <c r="C61" s="362">
        <f>SUM(C58:C60)</f>
        <v>14145124.27</v>
      </c>
      <c r="D61" s="362">
        <f>SUM(D58:D60)</f>
        <v>15091541.58</v>
      </c>
      <c r="E61" s="362">
        <f>SUM(E58:E60)</f>
        <v>16606354.649999999</v>
      </c>
    </row>
  </sheetData>
  <mergeCells count="4">
    <mergeCell ref="F1:G1"/>
    <mergeCell ref="B38:E38"/>
    <mergeCell ref="B40:E40"/>
    <mergeCell ref="B52:E52"/>
  </mergeCells>
  <pageMargins left="0.35416666666666702" right="0.35416666666666702" top="0.39374999999999999" bottom="0.51180555555555496" header="0.51180555555555496" footer="0.51180555555555496"/>
  <pageSetup paperSize="9" firstPageNumber="0" fitToHeight="0" orientation="landscape" horizontalDpi="300" verticalDpi="300" r:id="rId1"/>
  <headerFooter>
    <oddFooter>&amp;RPage &amp;P</oddFooter>
  </headerFooter>
  <rowBreaks count="1" manualBreakCount="1">
    <brk id="3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M14" sqref="M14"/>
    </sheetView>
  </sheetViews>
  <sheetFormatPr baseColWidth="10" defaultColWidth="11" defaultRowHeight="12.75" x14ac:dyDescent="0.2"/>
  <cols>
    <col min="1" max="1" width="26.85546875" customWidth="1"/>
    <col min="2" max="2" width="14.42578125" customWidth="1"/>
    <col min="3" max="3" width="15" customWidth="1"/>
    <col min="4" max="4" width="14.28515625" customWidth="1"/>
    <col min="5" max="7" width="12.28515625" customWidth="1"/>
    <col min="8" max="8" width="14.140625" customWidth="1"/>
  </cols>
  <sheetData>
    <row r="1" spans="1:9" x14ac:dyDescent="0.2">
      <c r="A1" s="33" t="s">
        <v>19</v>
      </c>
      <c r="B1" s="34"/>
      <c r="C1" s="35" t="s">
        <v>0</v>
      </c>
      <c r="D1" s="34"/>
      <c r="E1" s="35" t="str">
        <f>Coordonnées!C1</f>
        <v>GOUVY</v>
      </c>
      <c r="F1" s="35"/>
      <c r="G1" s="34"/>
      <c r="H1" s="35" t="s">
        <v>6</v>
      </c>
      <c r="I1" s="36">
        <f>Coordonnées!E1</f>
        <v>82037</v>
      </c>
    </row>
    <row r="2" spans="1:9" x14ac:dyDescent="0.2">
      <c r="A2" s="37"/>
      <c r="B2" s="31"/>
      <c r="C2" s="38"/>
      <c r="D2" s="31"/>
      <c r="E2" s="31"/>
      <c r="F2" s="38"/>
      <c r="G2" s="31"/>
      <c r="H2" s="38" t="s">
        <v>7</v>
      </c>
      <c r="I2" s="39">
        <f>Coordonnées!E2</f>
        <v>2024</v>
      </c>
    </row>
    <row r="4" spans="1:9" x14ac:dyDescent="0.2">
      <c r="A4" s="1" t="s">
        <v>103</v>
      </c>
    </row>
    <row r="5" spans="1:9" x14ac:dyDescent="0.2">
      <c r="A5" s="1"/>
      <c r="B5" t="s">
        <v>104</v>
      </c>
    </row>
    <row r="6" spans="1:9" ht="12" customHeight="1" x14ac:dyDescent="0.2"/>
    <row r="7" spans="1:9" s="42" customFormat="1" x14ac:dyDescent="0.2">
      <c r="A7" s="413" t="s">
        <v>765</v>
      </c>
      <c r="B7" s="413"/>
      <c r="C7" s="413"/>
      <c r="D7" s="413"/>
      <c r="E7" s="413"/>
      <c r="F7" s="413"/>
      <c r="G7" s="413"/>
      <c r="H7" s="413"/>
    </row>
    <row r="8" spans="1:9" s="42" customFormat="1" ht="12.75" customHeight="1" x14ac:dyDescent="0.2">
      <c r="A8" s="111"/>
      <c r="B8" s="111"/>
      <c r="C8" s="111"/>
      <c r="D8" s="111"/>
      <c r="E8" s="111"/>
      <c r="F8" s="111"/>
      <c r="G8" s="111"/>
      <c r="H8" s="414" t="s">
        <v>105</v>
      </c>
    </row>
    <row r="9" spans="1:9" s="42" customFormat="1" ht="12.75" customHeight="1" x14ac:dyDescent="0.2">
      <c r="B9" s="415" t="s">
        <v>106</v>
      </c>
      <c r="C9" s="415" t="s">
        <v>107</v>
      </c>
      <c r="D9" s="415" t="s">
        <v>108</v>
      </c>
      <c r="E9" s="415" t="s">
        <v>109</v>
      </c>
      <c r="F9" s="415"/>
      <c r="G9" s="415"/>
      <c r="H9" s="414"/>
    </row>
    <row r="10" spans="1:9" s="42" customFormat="1" x14ac:dyDescent="0.2">
      <c r="A10" s="111"/>
      <c r="B10" s="415"/>
      <c r="C10" s="415"/>
      <c r="D10" s="415"/>
      <c r="E10" s="113" t="s">
        <v>110</v>
      </c>
      <c r="F10" s="114" t="s">
        <v>111</v>
      </c>
      <c r="G10" s="115" t="s">
        <v>112</v>
      </c>
      <c r="H10" s="414"/>
    </row>
    <row r="11" spans="1:9" s="42" customFormat="1" x14ac:dyDescent="0.2">
      <c r="A11" s="116" t="s">
        <v>93</v>
      </c>
      <c r="B11" s="392">
        <v>5223618.6500000004</v>
      </c>
      <c r="C11" s="392">
        <v>4928433.8499999996</v>
      </c>
      <c r="D11" s="392">
        <v>4824270.6100000003</v>
      </c>
      <c r="E11" s="393">
        <f>IF(B11&lt;&gt;0,C11/B11,"")</f>
        <v>0.94349036180120061</v>
      </c>
      <c r="F11" s="393">
        <f>IF(B11&lt;&gt;0,D11/B11,"")</f>
        <v>0.92354954165729541</v>
      </c>
      <c r="G11" s="393">
        <f>IF(C11&lt;&gt;0,D11/C11,"")</f>
        <v>0.97886483958793535</v>
      </c>
      <c r="H11" s="392">
        <f>IF('Carte Identité'!$C$15&lt;&gt;0,D11/'Carte Identité'!$C$15,0)</f>
        <v>882.75765965233313</v>
      </c>
    </row>
    <row r="12" spans="1:9" s="42" customFormat="1" x14ac:dyDescent="0.2">
      <c r="A12" s="116" t="s">
        <v>94</v>
      </c>
      <c r="B12" s="392">
        <v>3813176.13</v>
      </c>
      <c r="C12" s="392">
        <v>4007176.58</v>
      </c>
      <c r="D12" s="392">
        <v>3283027.67</v>
      </c>
      <c r="E12" s="393">
        <f>IF(B12&lt;&gt;0,C12/B12,"")</f>
        <v>1.0508763412404976</v>
      </c>
      <c r="F12" s="393">
        <f>IF(B12&lt;&gt;0,D12/B12,"")</f>
        <v>0.8609693227047448</v>
      </c>
      <c r="G12" s="393">
        <f>IF(C12&lt;&gt;0,D12/C12,"")</f>
        <v>0.81928699782927961</v>
      </c>
      <c r="H12" s="392">
        <f>IF('Carte Identité'!$C$15&lt;&gt;0,D12/'Carte Identité'!$C$15,0)</f>
        <v>600.7369935956084</v>
      </c>
    </row>
    <row r="13" spans="1:9" s="42" customFormat="1" x14ac:dyDescent="0.2">
      <c r="A13" s="116" t="s">
        <v>95</v>
      </c>
      <c r="B13" s="392">
        <v>1918247.33</v>
      </c>
      <c r="C13" s="392">
        <v>1986158.07</v>
      </c>
      <c r="D13" s="392">
        <v>1883242.52</v>
      </c>
      <c r="E13" s="393">
        <f>IF(B13&lt;&gt;0,C13/B13,"")</f>
        <v>1.0354024942132984</v>
      </c>
      <c r="F13" s="393">
        <f>IF(B13&lt;&gt;0,D13/B13,"")</f>
        <v>0.98175167015611065</v>
      </c>
      <c r="G13" s="393">
        <f>IF(C13&lt;&gt;0,D13/C13,"")</f>
        <v>0.94818360554756853</v>
      </c>
      <c r="H13" s="392">
        <f>IF('Carte Identité'!$C$15&lt;&gt;0,D13/'Carte Identité'!$C$15,0)</f>
        <v>344.60064409881062</v>
      </c>
    </row>
    <row r="14" spans="1:9" s="42" customFormat="1" x14ac:dyDescent="0.2">
      <c r="A14" s="116" t="s">
        <v>96</v>
      </c>
      <c r="B14" s="392">
        <v>1366952.59</v>
      </c>
      <c r="C14" s="392">
        <v>1168198.3500000001</v>
      </c>
      <c r="D14" s="392">
        <v>1133917.81</v>
      </c>
      <c r="E14" s="393">
        <f>IF(B14&lt;&gt;0,C14/B14,"")</f>
        <v>0.85460048764383267</v>
      </c>
      <c r="F14" s="393">
        <f>IF(B14&lt;&gt;0,D14/B14,"")</f>
        <v>0.82952241233179858</v>
      </c>
      <c r="G14" s="393">
        <f>IF(C14&lt;&gt;0,D14/C14,"")</f>
        <v>0.97065520594169641</v>
      </c>
      <c r="H14" s="392">
        <f>IF('Carte Identité'!$C$15&lt;&gt;0,D14/'Carte Identité'!$C$15,0)</f>
        <v>207.48724794144556</v>
      </c>
    </row>
    <row r="15" spans="1:9" s="42" customFormat="1" x14ac:dyDescent="0.2">
      <c r="A15" s="118" t="s">
        <v>113</v>
      </c>
      <c r="B15" s="394">
        <f>SUM(B11:B14)</f>
        <v>12321994.700000001</v>
      </c>
      <c r="C15" s="394">
        <f>SUM(C11:C14)</f>
        <v>12089966.85</v>
      </c>
      <c r="D15" s="394">
        <f>SUM(D11:D14)</f>
        <v>11124458.610000001</v>
      </c>
      <c r="E15" s="395">
        <f>IF(B15&lt;&gt;0,C15/B15,"")</f>
        <v>0.98116961939611924</v>
      </c>
      <c r="F15" s="395">
        <f>IF(B15&lt;&gt;0,D15/B15,"")</f>
        <v>0.90281313057211432</v>
      </c>
      <c r="G15" s="395">
        <f>IF(C15&lt;&gt;0,D15/C15,"")</f>
        <v>0.92013971154933327</v>
      </c>
      <c r="H15" s="394">
        <f>IF('Carte Identité'!$C$15&lt;&gt;0,D15/'Carte Identité'!$C$15,0)</f>
        <v>2035.5825452881979</v>
      </c>
    </row>
    <row r="16" spans="1:9" s="42" customFormat="1" ht="12" customHeight="1" x14ac:dyDescent="0.2">
      <c r="B16" s="119"/>
      <c r="C16" s="119"/>
      <c r="D16" s="119"/>
      <c r="E16" s="119"/>
    </row>
    <row r="17" spans="1:8" s="42" customFormat="1" x14ac:dyDescent="0.2">
      <c r="A17" s="416" t="s">
        <v>766</v>
      </c>
      <c r="B17" s="416"/>
      <c r="C17" s="416"/>
      <c r="D17" s="416"/>
      <c r="E17" s="416"/>
      <c r="F17" s="416"/>
      <c r="G17" s="416"/>
      <c r="H17" s="416"/>
    </row>
    <row r="18" spans="1:8" s="42" customFormat="1" ht="12.75" customHeight="1" x14ac:dyDescent="0.2">
      <c r="A18" s="111"/>
      <c r="B18" s="111"/>
      <c r="C18" s="111"/>
      <c r="D18" s="111"/>
      <c r="E18" s="111"/>
      <c r="F18" s="111"/>
      <c r="G18" s="111"/>
      <c r="H18" s="414" t="s">
        <v>114</v>
      </c>
    </row>
    <row r="19" spans="1:8" s="42" customFormat="1" ht="12.75" customHeight="1" x14ac:dyDescent="0.2">
      <c r="B19" s="415" t="s">
        <v>106</v>
      </c>
      <c r="C19" s="415" t="s">
        <v>107</v>
      </c>
      <c r="D19" s="415" t="s">
        <v>115</v>
      </c>
      <c r="E19" s="415" t="s">
        <v>109</v>
      </c>
      <c r="F19" s="415"/>
      <c r="G19" s="415"/>
      <c r="H19" s="414"/>
    </row>
    <row r="20" spans="1:8" s="42" customFormat="1" x14ac:dyDescent="0.2">
      <c r="A20" s="111"/>
      <c r="B20" s="415"/>
      <c r="C20" s="415"/>
      <c r="D20" s="415"/>
      <c r="E20" s="113" t="s">
        <v>110</v>
      </c>
      <c r="F20" s="113" t="s">
        <v>111</v>
      </c>
      <c r="G20" s="120" t="s">
        <v>112</v>
      </c>
      <c r="H20" s="414"/>
    </row>
    <row r="21" spans="1:8" s="42" customFormat="1" x14ac:dyDescent="0.2">
      <c r="A21" s="116" t="s">
        <v>102</v>
      </c>
      <c r="B21" s="392">
        <v>2490269</v>
      </c>
      <c r="C21" s="392">
        <v>2601072.61</v>
      </c>
      <c r="D21" s="392">
        <v>2800235.46</v>
      </c>
      <c r="E21" s="393">
        <f>IF(B21&lt;&gt;0,C21/B21,"")</f>
        <v>1.0444946349169506</v>
      </c>
      <c r="F21" s="393">
        <f>IF(B21&lt;&gt;0,D21/B21,"")</f>
        <v>1.1244710752131597</v>
      </c>
      <c r="G21" s="393">
        <f>IF(C21&lt;&gt;0,D21/C21,"")</f>
        <v>1.0765695079923201</v>
      </c>
      <c r="H21" s="392">
        <f>IF('Carte Identité'!$C$15&lt;&gt;0,D21/'Carte Identité'!$C$15,0)</f>
        <v>512.39441171088743</v>
      </c>
    </row>
    <row r="22" spans="1:8" s="42" customFormat="1" x14ac:dyDescent="0.2">
      <c r="A22" s="116" t="s">
        <v>95</v>
      </c>
      <c r="B22" s="392">
        <v>9664911.7300000004</v>
      </c>
      <c r="C22" s="392">
        <v>9614139.9100000001</v>
      </c>
      <c r="D22" s="392">
        <v>9643496.8300000001</v>
      </c>
      <c r="E22" s="393">
        <f>IF(B22&lt;&gt;0,C22/B22,"")</f>
        <v>0.99474678906353542</v>
      </c>
      <c r="F22" s="393">
        <f>IF(B22&lt;&gt;0,D22/B22,"")</f>
        <v>0.99778426326093306</v>
      </c>
      <c r="G22" s="393">
        <f>IF(C22&lt;&gt;0,D22/C22,"")</f>
        <v>1.0030535149555568</v>
      </c>
      <c r="H22" s="392">
        <f>IF('Carte Identité'!$C$15&lt;&gt;0,D22/'Carte Identité'!$C$15,0)</f>
        <v>1764.5922836230559</v>
      </c>
    </row>
    <row r="23" spans="1:8" s="42" customFormat="1" x14ac:dyDescent="0.2">
      <c r="A23" s="116" t="s">
        <v>96</v>
      </c>
      <c r="B23" s="392">
        <v>155525.5</v>
      </c>
      <c r="C23" s="392">
        <v>328059.5</v>
      </c>
      <c r="D23" s="392">
        <v>328916.68</v>
      </c>
      <c r="E23" s="393">
        <f>IF(B23&lt;&gt;0,C23/B23,"")</f>
        <v>2.1093614873445192</v>
      </c>
      <c r="F23" s="393">
        <f>IF(B23&lt;&gt;0,D23/B23,"")</f>
        <v>2.1148729951036969</v>
      </c>
      <c r="G23" s="393">
        <f>IF(C23&lt;&gt;0,D23/C23,"")</f>
        <v>1.0026128796757905</v>
      </c>
      <c r="H23" s="392">
        <f>IF('Carte Identité'!$C$15&lt;&gt;0,D23/'Carte Identité'!$C$15,0)</f>
        <v>60.186034766697162</v>
      </c>
    </row>
    <row r="24" spans="1:8" s="42" customFormat="1" x14ac:dyDescent="0.2">
      <c r="A24" s="121" t="s">
        <v>113</v>
      </c>
      <c r="B24" s="396">
        <f>SUM(B21:B23)</f>
        <v>12310706.23</v>
      </c>
      <c r="C24" s="396">
        <f>SUM(C21:C23)</f>
        <v>12543272.02</v>
      </c>
      <c r="D24" s="396">
        <f>SUM(D21:D23)</f>
        <v>12772648.969999999</v>
      </c>
      <c r="E24" s="397">
        <f>IF(B24&lt;&gt;0,C24/B24,"")</f>
        <v>1.0188913443026737</v>
      </c>
      <c r="F24" s="397">
        <f>IF(B24&lt;&gt;0,D24/B24,"")</f>
        <v>1.0375236587868768</v>
      </c>
      <c r="G24" s="397">
        <f>IF(C24&lt;&gt;0,D24/C24,"")</f>
        <v>1.0182868512804524</v>
      </c>
      <c r="H24" s="396">
        <f>IF('Carte Identité'!$C$15&lt;&gt;0,D24/'Carte Identité'!$C$15,0)</f>
        <v>2337.1727301006404</v>
      </c>
    </row>
    <row r="25" spans="1:8" x14ac:dyDescent="0.2">
      <c r="B25" s="122"/>
      <c r="C25" s="122"/>
      <c r="D25" s="122"/>
      <c r="E25" s="122"/>
      <c r="F25" s="122"/>
      <c r="G25" s="122"/>
      <c r="H25" s="122"/>
    </row>
  </sheetData>
  <mergeCells count="12">
    <mergeCell ref="A17:H17"/>
    <mergeCell ref="H18:H20"/>
    <mergeCell ref="B19:B20"/>
    <mergeCell ref="C19:C20"/>
    <mergeCell ref="D19:D20"/>
    <mergeCell ref="E19:G19"/>
    <mergeCell ref="A7:H7"/>
    <mergeCell ref="H8:H10"/>
    <mergeCell ref="B9:B10"/>
    <mergeCell ref="C9:C10"/>
    <mergeCell ref="D9:D10"/>
    <mergeCell ref="E9:G9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8"/>
  <sheetViews>
    <sheetView workbookViewId="0">
      <selection activeCell="F25" sqref="F25"/>
    </sheetView>
  </sheetViews>
  <sheetFormatPr baseColWidth="10" defaultColWidth="11" defaultRowHeight="12.75" x14ac:dyDescent="0.2"/>
  <cols>
    <col min="1" max="1" width="41.85546875" customWidth="1"/>
    <col min="2" max="5" width="16.85546875" customWidth="1"/>
    <col min="6" max="11" width="12.85546875" customWidth="1"/>
  </cols>
  <sheetData>
    <row r="1" spans="1:10" ht="18" customHeight="1" x14ac:dyDescent="0.2">
      <c r="A1" s="33" t="s">
        <v>19</v>
      </c>
      <c r="B1" s="35" t="s">
        <v>0</v>
      </c>
      <c r="C1" s="34"/>
      <c r="D1" s="35" t="str">
        <f>Coordonnées!C1</f>
        <v>GOUVY</v>
      </c>
      <c r="E1" s="35"/>
      <c r="F1" s="34"/>
      <c r="G1" s="35" t="s">
        <v>6</v>
      </c>
      <c r="H1" s="36">
        <f>Coordonnées!E1</f>
        <v>82037</v>
      </c>
    </row>
    <row r="2" spans="1:10" ht="18" customHeight="1" x14ac:dyDescent="0.2">
      <c r="A2" s="37"/>
      <c r="B2" s="38"/>
      <c r="C2" s="31"/>
      <c r="D2" s="31"/>
      <c r="E2" s="38"/>
      <c r="F2" s="31"/>
      <c r="G2" s="38" t="s">
        <v>7</v>
      </c>
      <c r="H2" s="39">
        <f>Coordonnées!E2</f>
        <v>2024</v>
      </c>
    </row>
    <row r="4" spans="1:10" ht="15" x14ac:dyDescent="0.2">
      <c r="B4" s="417" t="s">
        <v>116</v>
      </c>
      <c r="C4" s="417"/>
      <c r="D4" s="417"/>
      <c r="E4" s="417"/>
    </row>
    <row r="5" spans="1:10" ht="26.45" customHeight="1" x14ac:dyDescent="0.2">
      <c r="A5">
        <v>2</v>
      </c>
      <c r="B5" s="1" t="s">
        <v>103</v>
      </c>
    </row>
    <row r="6" spans="1:10" x14ac:dyDescent="0.2">
      <c r="B6" s="418"/>
      <c r="C6" s="418"/>
      <c r="D6" s="418"/>
      <c r="E6" s="418"/>
    </row>
    <row r="7" spans="1:10" s="42" customFormat="1" ht="15" customHeight="1" x14ac:dyDescent="0.2">
      <c r="A7" s="123" t="s">
        <v>81</v>
      </c>
      <c r="B7" s="124">
        <f>C7-1</f>
        <v>2021</v>
      </c>
      <c r="C7" s="124">
        <f>D7-1</f>
        <v>2022</v>
      </c>
      <c r="D7" s="124">
        <f>E7-1</f>
        <v>2023</v>
      </c>
      <c r="E7" s="124">
        <f>H2</f>
        <v>2024</v>
      </c>
    </row>
    <row r="8" spans="1:10" s="42" customFormat="1" ht="15" customHeight="1" x14ac:dyDescent="0.2">
      <c r="A8" s="125" t="s">
        <v>117</v>
      </c>
      <c r="B8" s="126"/>
      <c r="C8" s="126"/>
      <c r="D8" s="126"/>
      <c r="E8" s="126"/>
    </row>
    <row r="9" spans="1:10" s="42" customFormat="1" ht="15" customHeight="1" x14ac:dyDescent="0.2">
      <c r="A9" s="127" t="s">
        <v>118</v>
      </c>
      <c r="B9" s="92">
        <v>481889.68</v>
      </c>
      <c r="C9" s="92">
        <v>623346.14</v>
      </c>
      <c r="D9" s="92">
        <v>645036.4</v>
      </c>
      <c r="E9" s="92">
        <v>709953.34</v>
      </c>
    </row>
    <row r="10" spans="1:10" s="42" customFormat="1" ht="15" customHeight="1" x14ac:dyDescent="0.2">
      <c r="A10" s="127" t="s">
        <v>119</v>
      </c>
      <c r="B10" s="92">
        <v>143388.01999999999</v>
      </c>
      <c r="C10" s="92">
        <v>150347.26</v>
      </c>
      <c r="D10" s="92">
        <v>156741.97</v>
      </c>
      <c r="E10" s="92">
        <v>159745.59</v>
      </c>
    </row>
    <row r="11" spans="1:10" s="42" customFormat="1" ht="15" customHeight="1" x14ac:dyDescent="0.2">
      <c r="A11" s="127" t="s">
        <v>120</v>
      </c>
      <c r="B11" s="92">
        <v>1486595.78</v>
      </c>
      <c r="C11" s="92">
        <v>1340077.4099999999</v>
      </c>
      <c r="D11" s="92">
        <v>1456050.55</v>
      </c>
      <c r="E11" s="92">
        <v>1530550.76</v>
      </c>
    </row>
    <row r="12" spans="1:10" s="42" customFormat="1" ht="15" customHeight="1" x14ac:dyDescent="0.2">
      <c r="A12" s="127" t="s">
        <v>121</v>
      </c>
      <c r="B12" s="92">
        <v>13267.66</v>
      </c>
      <c r="C12" s="92">
        <v>20623.560000000001</v>
      </c>
      <c r="D12" s="92">
        <v>19387.55</v>
      </c>
      <c r="E12" s="92">
        <v>37549.64</v>
      </c>
    </row>
    <row r="13" spans="1:10" s="42" customFormat="1" ht="15" customHeight="1" x14ac:dyDescent="0.2">
      <c r="A13" s="127" t="s">
        <v>122</v>
      </c>
      <c r="B13" s="92">
        <v>283661.53000000003</v>
      </c>
      <c r="C13" s="92">
        <v>305779.05</v>
      </c>
      <c r="D13" s="92">
        <v>356023.34</v>
      </c>
      <c r="E13" s="92">
        <v>362436.13</v>
      </c>
      <c r="F13" s="41"/>
      <c r="G13" s="419" t="s">
        <v>123</v>
      </c>
      <c r="H13" s="419"/>
      <c r="I13" s="419"/>
      <c r="J13" s="41"/>
    </row>
    <row r="14" spans="1:10" s="42" customFormat="1" ht="15" customHeight="1" x14ac:dyDescent="0.2">
      <c r="A14" s="129" t="s">
        <v>124</v>
      </c>
      <c r="B14" s="130">
        <v>2408802.67</v>
      </c>
      <c r="C14" s="130">
        <v>2440173.42</v>
      </c>
      <c r="D14" s="130">
        <v>2633239.81</v>
      </c>
      <c r="E14" s="130">
        <v>2800235.46</v>
      </c>
      <c r="F14" s="41"/>
      <c r="G14" s="131">
        <f>C7</f>
        <v>2022</v>
      </c>
      <c r="H14" s="131">
        <f>D7</f>
        <v>2023</v>
      </c>
      <c r="I14" s="131">
        <f>E7</f>
        <v>2024</v>
      </c>
      <c r="J14" s="41"/>
    </row>
    <row r="15" spans="1:10" s="42" customFormat="1" ht="15" customHeight="1" x14ac:dyDescent="0.2">
      <c r="A15" s="125" t="s">
        <v>125</v>
      </c>
      <c r="B15" s="126"/>
      <c r="C15" s="126"/>
      <c r="D15" s="126"/>
      <c r="E15" s="126"/>
      <c r="F15" s="41" t="s">
        <v>126</v>
      </c>
      <c r="G15" s="132">
        <f>IF(B14=0,"",(C14-B14)/B14)</f>
        <v>1.30233789553214E-2</v>
      </c>
      <c r="H15" s="132">
        <f>IF(C14=0,"",(D14-C14)/C14)</f>
        <v>7.9119946319225185E-2</v>
      </c>
      <c r="I15" s="133">
        <f>IF(D14=0,"",(E14-D14)/D14)</f>
        <v>6.3418321933998073E-2</v>
      </c>
      <c r="J15" s="41"/>
    </row>
    <row r="16" spans="1:10" s="42" customFormat="1" ht="15" customHeight="1" x14ac:dyDescent="0.2">
      <c r="A16" s="127" t="s">
        <v>127</v>
      </c>
      <c r="B16" s="92">
        <v>2701491.7</v>
      </c>
      <c r="C16" s="92">
        <v>3138535.86</v>
      </c>
      <c r="D16" s="92">
        <v>3393050.24</v>
      </c>
      <c r="E16" s="92">
        <v>3436423.56</v>
      </c>
      <c r="F16" s="41" t="s">
        <v>95</v>
      </c>
      <c r="G16" s="134">
        <f>IF(B43=0,"",(C43-B43)/B43)</f>
        <v>0.12543028146434648</v>
      </c>
      <c r="H16" s="134">
        <f>IF(C43=0,"",(D43-C43)/C43)</f>
        <v>0.16450198810105857</v>
      </c>
      <c r="I16" s="135">
        <f>IF(D43=0,"",(E43-D43)/D43)</f>
        <v>-3.3015533811628965E-2</v>
      </c>
      <c r="J16" s="41"/>
    </row>
    <row r="17" spans="1:10" s="42" customFormat="1" ht="15" customHeight="1" x14ac:dyDescent="0.2">
      <c r="A17" s="127" t="s">
        <v>128</v>
      </c>
      <c r="B17" s="92">
        <v>0</v>
      </c>
      <c r="C17" s="92">
        <v>0</v>
      </c>
      <c r="D17" s="92">
        <v>0</v>
      </c>
      <c r="E17" s="92">
        <v>0</v>
      </c>
      <c r="F17" s="41" t="s">
        <v>96</v>
      </c>
      <c r="G17" s="134">
        <f>IF(B52=0,"",(C52-B52)/B52)</f>
        <v>-5.5719531051604536E-2</v>
      </c>
      <c r="H17" s="134">
        <f>IF(C52=0,"",(D52-C52)/C52)</f>
        <v>1.607863287637588</v>
      </c>
      <c r="I17" s="136">
        <f>IF(D52=0,"",(E52-D52)/D52)</f>
        <v>2.544292792659796</v>
      </c>
      <c r="J17" s="41"/>
    </row>
    <row r="18" spans="1:10" s="42" customFormat="1" ht="15" customHeight="1" x14ac:dyDescent="0.2">
      <c r="A18" s="127" t="s">
        <v>129</v>
      </c>
      <c r="B18" s="92">
        <v>0</v>
      </c>
      <c r="C18" s="92">
        <v>0</v>
      </c>
      <c r="D18" s="92">
        <v>0</v>
      </c>
      <c r="E18" s="92">
        <v>0</v>
      </c>
      <c r="F18" s="41" t="s">
        <v>130</v>
      </c>
      <c r="G18" s="137">
        <f>IF(B54=0,"",(C54-B54)/B54)</f>
        <v>0.14004078437125986</v>
      </c>
      <c r="H18" s="137">
        <f>IF(C54=0,"",(D54-C54)/C54)</f>
        <v>0.10759414732853981</v>
      </c>
      <c r="I18" s="137">
        <f>IF(D54=0,"",(E54-D54)/D54)</f>
        <v>9.8431189302769229E-3</v>
      </c>
      <c r="J18" s="41"/>
    </row>
    <row r="19" spans="1:10" s="42" customFormat="1" ht="15" customHeight="1" x14ac:dyDescent="0.2">
      <c r="A19" s="129" t="s">
        <v>131</v>
      </c>
      <c r="B19" s="130">
        <f>SUM(B16:B18)</f>
        <v>2701491.7</v>
      </c>
      <c r="C19" s="130">
        <f>SUM(C16:C18)</f>
        <v>3138535.86</v>
      </c>
      <c r="D19" s="130">
        <f>SUM(D16:D18)</f>
        <v>3393050.24</v>
      </c>
      <c r="E19" s="130">
        <f>SUM(E16:E18)</f>
        <v>3436423.56</v>
      </c>
      <c r="F19" s="41"/>
      <c r="G19" s="41"/>
      <c r="H19" s="41"/>
      <c r="I19" s="41"/>
      <c r="J19" s="41"/>
    </row>
    <row r="20" spans="1:10" s="42" customFormat="1" ht="15" customHeight="1" x14ac:dyDescent="0.2">
      <c r="A20" s="127" t="s">
        <v>132</v>
      </c>
      <c r="B20" s="92">
        <v>1321818.51</v>
      </c>
      <c r="C20" s="92">
        <v>1362413.13</v>
      </c>
      <c r="D20" s="92">
        <v>1745861.2</v>
      </c>
      <c r="E20" s="92">
        <v>1797771.81</v>
      </c>
      <c r="F20" s="41"/>
      <c r="G20" s="41"/>
      <c r="H20" s="41"/>
      <c r="I20" s="41"/>
      <c r="J20" s="41"/>
    </row>
    <row r="21" spans="1:10" s="42" customFormat="1" ht="15" customHeight="1" x14ac:dyDescent="0.2">
      <c r="A21" s="127" t="s">
        <v>133</v>
      </c>
      <c r="B21" s="92">
        <v>838712.16</v>
      </c>
      <c r="C21" s="92">
        <v>865547.68</v>
      </c>
      <c r="D21" s="92">
        <v>1242434.69</v>
      </c>
      <c r="E21" s="92">
        <v>1076014.6599999999</v>
      </c>
      <c r="F21" s="41"/>
      <c r="G21" s="41"/>
      <c r="H21" s="41"/>
      <c r="I21" s="41"/>
      <c r="J21" s="41"/>
    </row>
    <row r="22" spans="1:10" s="42" customFormat="1" ht="15" customHeight="1" x14ac:dyDescent="0.2">
      <c r="A22" s="127" t="s">
        <v>134</v>
      </c>
      <c r="B22" s="92">
        <v>84265.81</v>
      </c>
      <c r="C22" s="92">
        <v>89444.86</v>
      </c>
      <c r="D22" s="92">
        <v>94819.15</v>
      </c>
      <c r="E22" s="92">
        <v>99861.73</v>
      </c>
      <c r="F22" s="41"/>
      <c r="G22" s="41"/>
      <c r="H22" s="41"/>
      <c r="I22" s="41"/>
      <c r="J22" s="41"/>
    </row>
    <row r="23" spans="1:10" s="42" customFormat="1" ht="15" customHeight="1" x14ac:dyDescent="0.2">
      <c r="A23" s="127" t="s">
        <v>135</v>
      </c>
      <c r="B23" s="92">
        <v>0</v>
      </c>
      <c r="C23" s="92">
        <v>0</v>
      </c>
      <c r="D23" s="92">
        <v>0</v>
      </c>
      <c r="E23" s="92">
        <v>0</v>
      </c>
      <c r="F23" s="41"/>
      <c r="G23" s="41"/>
      <c r="H23" s="41"/>
      <c r="I23" s="41"/>
      <c r="J23" s="41"/>
    </row>
    <row r="24" spans="1:10" s="42" customFormat="1" ht="15" customHeight="1" x14ac:dyDescent="0.2">
      <c r="A24" s="138" t="s">
        <v>136</v>
      </c>
      <c r="B24" s="139">
        <f>SUM(B20:B23)</f>
        <v>2244796.48</v>
      </c>
      <c r="C24" s="139">
        <f>SUM(C20:C23)</f>
        <v>2317405.67</v>
      </c>
      <c r="D24" s="139">
        <f>SUM(D20:D23)</f>
        <v>3083115.0399999996</v>
      </c>
      <c r="E24" s="139">
        <f>SUM(E20:E23)</f>
        <v>2973648.1999999997</v>
      </c>
      <c r="F24" s="41"/>
      <c r="G24" s="420" t="s">
        <v>137</v>
      </c>
      <c r="H24" s="420"/>
      <c r="I24" s="420"/>
      <c r="J24" s="420"/>
    </row>
    <row r="25" spans="1:10" s="42" customFormat="1" ht="15" customHeight="1" x14ac:dyDescent="0.2">
      <c r="A25" s="127" t="s">
        <v>138</v>
      </c>
      <c r="B25" s="92">
        <v>504836</v>
      </c>
      <c r="C25" s="92">
        <v>505275</v>
      </c>
      <c r="D25" s="92">
        <v>514115.98</v>
      </c>
      <c r="E25" s="92">
        <v>501715</v>
      </c>
      <c r="F25" s="41"/>
      <c r="G25" s="113">
        <f>B7</f>
        <v>2021</v>
      </c>
      <c r="H25" s="113">
        <f>C7</f>
        <v>2022</v>
      </c>
      <c r="I25" s="113">
        <f>D7</f>
        <v>2023</v>
      </c>
      <c r="J25" s="113">
        <f>E7</f>
        <v>2024</v>
      </c>
    </row>
    <row r="26" spans="1:10" s="42" customFormat="1" ht="15" customHeight="1" x14ac:dyDescent="0.2">
      <c r="A26" s="127" t="s">
        <v>139</v>
      </c>
      <c r="B26" s="92">
        <v>14747.5</v>
      </c>
      <c r="C26" s="92">
        <v>19257</v>
      </c>
      <c r="D26" s="92">
        <v>14910</v>
      </c>
      <c r="E26" s="92">
        <v>17035</v>
      </c>
      <c r="F26" s="41" t="s">
        <v>140</v>
      </c>
      <c r="G26" s="92">
        <f>B25+B26</f>
        <v>519583.5</v>
      </c>
      <c r="H26" s="92">
        <f>C25+C26</f>
        <v>524532</v>
      </c>
      <c r="I26" s="92">
        <f>D25+D26</f>
        <v>529025.98</v>
      </c>
      <c r="J26" s="92">
        <f>E25+E26</f>
        <v>518750</v>
      </c>
    </row>
    <row r="27" spans="1:10" s="42" customFormat="1" ht="15" customHeight="1" x14ac:dyDescent="0.2">
      <c r="A27" s="127" t="s">
        <v>141</v>
      </c>
      <c r="B27" s="92">
        <v>60772.11</v>
      </c>
      <c r="C27" s="92">
        <v>72164.09</v>
      </c>
      <c r="D27" s="92">
        <v>71640.320000000007</v>
      </c>
      <c r="E27" s="92">
        <v>68656.11</v>
      </c>
      <c r="F27" s="41" t="s">
        <v>142</v>
      </c>
      <c r="G27" s="92">
        <f>'Dépenses budgétaires ordinaires'!B40</f>
        <v>0</v>
      </c>
      <c r="H27" s="92">
        <f>'Dépenses budgétaires ordinaires'!C40</f>
        <v>0</v>
      </c>
      <c r="I27" s="92">
        <f>'Dépenses budgétaires ordinaires'!D40</f>
        <v>0</v>
      </c>
      <c r="J27" s="92">
        <f>'Dépenses budgétaires ordinaires'!E40</f>
        <v>0</v>
      </c>
    </row>
    <row r="28" spans="1:10" s="42" customFormat="1" ht="15" customHeight="1" x14ac:dyDescent="0.2">
      <c r="A28" s="127" t="s">
        <v>143</v>
      </c>
      <c r="B28" s="92">
        <v>180207.96</v>
      </c>
      <c r="C28" s="92">
        <v>202532.8</v>
      </c>
      <c r="D28" s="92">
        <v>215666.02</v>
      </c>
      <c r="E28" s="92">
        <v>238641.11</v>
      </c>
      <c r="F28" s="41" t="s">
        <v>144</v>
      </c>
      <c r="G28" s="140">
        <f>G26-G27</f>
        <v>519583.5</v>
      </c>
      <c r="H28" s="140">
        <f>H26-H27</f>
        <v>524532</v>
      </c>
      <c r="I28" s="140">
        <f>I26-I27</f>
        <v>529025.98</v>
      </c>
      <c r="J28" s="140">
        <f>J26-J27</f>
        <v>518750</v>
      </c>
    </row>
    <row r="29" spans="1:10" s="42" customFormat="1" ht="15" customHeight="1" x14ac:dyDescent="0.2">
      <c r="A29" s="138" t="s">
        <v>145</v>
      </c>
      <c r="B29" s="139">
        <f>SUM(B25:B28)</f>
        <v>760563.57</v>
      </c>
      <c r="C29" s="139">
        <f>SUM(C25:C28)</f>
        <v>799228.8899999999</v>
      </c>
      <c r="D29" s="139">
        <f>SUM(D25:D28)</f>
        <v>816332.32000000007</v>
      </c>
      <c r="E29" s="139">
        <f>SUM(E25:E28)</f>
        <v>826047.22</v>
      </c>
      <c r="F29" s="41"/>
      <c r="G29" s="41"/>
      <c r="H29" s="41"/>
      <c r="I29" s="41"/>
      <c r="J29" s="41"/>
    </row>
    <row r="30" spans="1:10" s="42" customFormat="1" ht="15" customHeight="1" x14ac:dyDescent="0.2">
      <c r="A30" s="141" t="s">
        <v>146</v>
      </c>
      <c r="B30" s="142">
        <f>B29+B24</f>
        <v>3005360.05</v>
      </c>
      <c r="C30" s="142">
        <f>C29+C24</f>
        <v>3116634.5599999996</v>
      </c>
      <c r="D30" s="142">
        <f>D29+D24</f>
        <v>3899447.3599999994</v>
      </c>
      <c r="E30" s="142">
        <f>E29+E24</f>
        <v>3799695.42</v>
      </c>
    </row>
    <row r="31" spans="1:10" s="42" customFormat="1" ht="15" customHeight="1" x14ac:dyDescent="0.2">
      <c r="A31" s="127" t="s">
        <v>147</v>
      </c>
      <c r="B31" s="92">
        <v>5733</v>
      </c>
      <c r="C31" s="92">
        <v>6332.94</v>
      </c>
      <c r="D31" s="92">
        <v>6749.7</v>
      </c>
      <c r="E31" s="92">
        <v>7795.2</v>
      </c>
    </row>
    <row r="32" spans="1:10" s="42" customFormat="1" ht="15" customHeight="1" x14ac:dyDescent="0.2">
      <c r="A32" s="127" t="s">
        <v>148</v>
      </c>
      <c r="B32" s="92">
        <v>284050.13</v>
      </c>
      <c r="C32" s="92">
        <v>647141.48</v>
      </c>
      <c r="D32" s="92">
        <v>701122.2</v>
      </c>
      <c r="E32" s="92">
        <v>697877.04</v>
      </c>
    </row>
    <row r="33" spans="1:5" s="42" customFormat="1" ht="15" customHeight="1" x14ac:dyDescent="0.2">
      <c r="A33" s="143" t="s">
        <v>149</v>
      </c>
      <c r="B33" s="139">
        <f>SUM(B31:B32)</f>
        <v>289783.13</v>
      </c>
      <c r="C33" s="139">
        <f>SUM(C31:C32)</f>
        <v>653474.41999999993</v>
      </c>
      <c r="D33" s="139">
        <f>SUM(D31:D32)</f>
        <v>707871.89999999991</v>
      </c>
      <c r="E33" s="139">
        <f>SUM(E31:E32)</f>
        <v>705672.24</v>
      </c>
    </row>
    <row r="34" spans="1:5" s="42" customFormat="1" ht="15" customHeight="1" x14ac:dyDescent="0.2">
      <c r="A34" s="127" t="s">
        <v>150</v>
      </c>
      <c r="B34" s="92">
        <v>279478.68</v>
      </c>
      <c r="C34" s="92">
        <v>321620.5</v>
      </c>
      <c r="D34" s="92">
        <v>362786.88</v>
      </c>
      <c r="E34" s="92">
        <v>381485.83</v>
      </c>
    </row>
    <row r="35" spans="1:5" s="42" customFormat="1" ht="15" customHeight="1" x14ac:dyDescent="0.2">
      <c r="A35" s="127" t="s">
        <v>151</v>
      </c>
      <c r="B35" s="92">
        <v>0</v>
      </c>
      <c r="C35" s="92">
        <v>0</v>
      </c>
      <c r="D35" s="92">
        <v>0</v>
      </c>
      <c r="E35" s="92">
        <v>0</v>
      </c>
    </row>
    <row r="36" spans="1:5" s="42" customFormat="1" ht="15" customHeight="1" x14ac:dyDescent="0.2">
      <c r="A36" s="127" t="s">
        <v>152</v>
      </c>
      <c r="B36" s="92">
        <v>0</v>
      </c>
      <c r="C36" s="92">
        <v>0</v>
      </c>
      <c r="D36" s="92">
        <v>0</v>
      </c>
      <c r="E36" s="92">
        <v>0</v>
      </c>
    </row>
    <row r="37" spans="1:5" s="42" customFormat="1" ht="15" customHeight="1" x14ac:dyDescent="0.2">
      <c r="A37" s="127" t="s">
        <v>153</v>
      </c>
      <c r="B37" s="92">
        <v>0</v>
      </c>
      <c r="C37" s="92">
        <v>0</v>
      </c>
      <c r="D37" s="92">
        <v>0</v>
      </c>
      <c r="E37" s="92">
        <v>0</v>
      </c>
    </row>
    <row r="38" spans="1:5" s="42" customFormat="1" ht="15" customHeight="1" x14ac:dyDescent="0.2">
      <c r="A38" s="127" t="s">
        <v>154</v>
      </c>
      <c r="B38" s="92">
        <v>16249.6</v>
      </c>
      <c r="C38" s="92">
        <v>16249.6</v>
      </c>
      <c r="D38" s="92">
        <v>16249.6</v>
      </c>
      <c r="E38" s="92">
        <v>16249.6</v>
      </c>
    </row>
    <row r="39" spans="1:5" s="42" customFormat="1" ht="15" customHeight="1" x14ac:dyDescent="0.2">
      <c r="A39" s="127" t="s">
        <v>155</v>
      </c>
      <c r="B39" s="92">
        <v>2150.8000000000002</v>
      </c>
      <c r="C39" s="92">
        <v>2150.8000000000002</v>
      </c>
      <c r="D39" s="92">
        <v>2150.81</v>
      </c>
      <c r="E39" s="92">
        <v>1593.23</v>
      </c>
    </row>
    <row r="40" spans="1:5" s="42" customFormat="1" ht="15" customHeight="1" x14ac:dyDescent="0.2">
      <c r="A40" s="127" t="s">
        <v>156</v>
      </c>
      <c r="B40" s="92">
        <f>B43-B42-B30-B35-B36-B37-B38-B39-B33-B19-B34</f>
        <v>1314987.6600000008</v>
      </c>
      <c r="C40" s="92">
        <f>C43-C42-C30-C35-C36-C37-C38-C39-C33-C19-C34</f>
        <v>1315297.8100000019</v>
      </c>
      <c r="D40" s="92">
        <f>D43-D42-D30-D35-D36-D37-D38-D39-D33-D19-D34</f>
        <v>1591195.7900000019</v>
      </c>
      <c r="E40" s="92">
        <f>E43-E42-E30-E35-E36-E37-E38-E39-E33-E19-E34</f>
        <v>1302376.9499999997</v>
      </c>
    </row>
    <row r="41" spans="1:5" s="42" customFormat="1" ht="15" customHeight="1" x14ac:dyDescent="0.2">
      <c r="A41" s="138" t="s">
        <v>157</v>
      </c>
      <c r="B41" s="139">
        <f>SUM(B34:B40)</f>
        <v>1612866.7400000007</v>
      </c>
      <c r="C41" s="139">
        <f>SUM(C34:C40)</f>
        <v>1655318.7100000018</v>
      </c>
      <c r="D41" s="139">
        <f>SUM(D34:D40)</f>
        <v>1972383.0800000019</v>
      </c>
      <c r="E41" s="139">
        <f>SUM(E34:E40)</f>
        <v>1701705.6099999996</v>
      </c>
    </row>
    <row r="42" spans="1:5" s="42" customFormat="1" ht="15" customHeight="1" x14ac:dyDescent="0.2">
      <c r="A42" s="144" t="s">
        <v>158</v>
      </c>
      <c r="B42" s="145"/>
      <c r="C42" s="92"/>
      <c r="D42" s="92"/>
      <c r="E42" s="92"/>
    </row>
    <row r="43" spans="1:5" s="42" customFormat="1" ht="15" customHeight="1" x14ac:dyDescent="0.2">
      <c r="A43" s="129" t="s">
        <v>159</v>
      </c>
      <c r="B43" s="130">
        <v>7609501.6200000001</v>
      </c>
      <c r="C43" s="130">
        <v>8563963.5500000007</v>
      </c>
      <c r="D43" s="130">
        <v>9972752.5800000001</v>
      </c>
      <c r="E43" s="130">
        <v>9643496.8300000001</v>
      </c>
    </row>
    <row r="44" spans="1:5" s="42" customFormat="1" ht="15" customHeight="1" x14ac:dyDescent="0.2">
      <c r="A44" s="125" t="s">
        <v>160</v>
      </c>
      <c r="B44" s="125"/>
      <c r="C44" s="125"/>
      <c r="D44" s="125"/>
      <c r="E44" s="125"/>
    </row>
    <row r="45" spans="1:5" s="42" customFormat="1" ht="15" customHeight="1" x14ac:dyDescent="0.2">
      <c r="A45" s="127" t="s">
        <v>161</v>
      </c>
      <c r="B45" s="92">
        <v>318.05</v>
      </c>
      <c r="C45" s="92">
        <v>2768.71</v>
      </c>
      <c r="D45" s="92">
        <v>58227.55</v>
      </c>
      <c r="E45" s="92">
        <v>295185.7</v>
      </c>
    </row>
    <row r="46" spans="1:5" s="42" customFormat="1" ht="15" customHeight="1" x14ac:dyDescent="0.2">
      <c r="A46" s="127" t="s">
        <v>162</v>
      </c>
      <c r="B46" s="92">
        <v>0</v>
      </c>
      <c r="C46" s="92">
        <v>0</v>
      </c>
      <c r="D46" s="92">
        <v>0</v>
      </c>
      <c r="E46" s="92">
        <v>0</v>
      </c>
    </row>
    <row r="47" spans="1:5" s="42" customFormat="1" ht="15" customHeight="1" x14ac:dyDescent="0.2">
      <c r="A47" s="127" t="s">
        <v>163</v>
      </c>
      <c r="B47" s="92">
        <v>29677.19</v>
      </c>
      <c r="C47" s="92">
        <v>31748.16</v>
      </c>
      <c r="D47" s="92">
        <v>30875.54</v>
      </c>
      <c r="E47" s="92">
        <v>31493.38</v>
      </c>
    </row>
    <row r="48" spans="1:5" s="42" customFormat="1" ht="15" customHeight="1" x14ac:dyDescent="0.2">
      <c r="A48" s="127" t="s">
        <v>164</v>
      </c>
      <c r="B48" s="92">
        <v>0</v>
      </c>
      <c r="C48" s="92">
        <v>0</v>
      </c>
      <c r="D48" s="92">
        <v>0</v>
      </c>
      <c r="E48" s="92">
        <v>0</v>
      </c>
    </row>
    <row r="49" spans="1:5" s="42" customFormat="1" ht="15" customHeight="1" x14ac:dyDescent="0.2">
      <c r="A49" s="127" t="s">
        <v>165</v>
      </c>
      <c r="B49" s="92">
        <v>68.5</v>
      </c>
      <c r="C49" s="92">
        <v>68.5</v>
      </c>
      <c r="D49" s="92">
        <v>1108.5</v>
      </c>
      <c r="E49" s="92">
        <v>1212.5</v>
      </c>
    </row>
    <row r="50" spans="1:5" s="42" customFormat="1" ht="15" customHeight="1" x14ac:dyDescent="0.2">
      <c r="A50" s="127" t="s">
        <v>166</v>
      </c>
      <c r="B50" s="92">
        <v>0</v>
      </c>
      <c r="C50" s="92">
        <v>0</v>
      </c>
      <c r="D50" s="92">
        <v>0</v>
      </c>
      <c r="E50" s="92">
        <v>0</v>
      </c>
    </row>
    <row r="51" spans="1:5" s="42" customFormat="1" ht="15" customHeight="1" x14ac:dyDescent="0.2">
      <c r="A51" s="127" t="s">
        <v>167</v>
      </c>
      <c r="B51" s="92">
        <v>7621.43</v>
      </c>
      <c r="C51" s="92">
        <v>1000</v>
      </c>
      <c r="D51" s="92">
        <v>2590.19</v>
      </c>
      <c r="E51" s="92">
        <v>1025.0999999999999</v>
      </c>
    </row>
    <row r="52" spans="1:5" s="42" customFormat="1" ht="15" customHeight="1" x14ac:dyDescent="0.2">
      <c r="A52" s="146" t="s">
        <v>168</v>
      </c>
      <c r="B52" s="130">
        <v>37685.17</v>
      </c>
      <c r="C52" s="130">
        <v>35585.370000000003</v>
      </c>
      <c r="D52" s="130">
        <v>92801.78</v>
      </c>
      <c r="E52" s="130">
        <v>328916.68</v>
      </c>
    </row>
    <row r="53" spans="1:5" s="42" customFormat="1" ht="15" customHeight="1" x14ac:dyDescent="0.2">
      <c r="A53" s="146" t="s">
        <v>169</v>
      </c>
      <c r="B53" s="130">
        <v>5600</v>
      </c>
      <c r="C53" s="130">
        <v>430900</v>
      </c>
      <c r="D53" s="130">
        <v>6000</v>
      </c>
      <c r="E53" s="130">
        <v>57200</v>
      </c>
    </row>
    <row r="54" spans="1:5" s="42" customFormat="1" ht="15" customHeight="1" x14ac:dyDescent="0.2">
      <c r="A54" s="147" t="s">
        <v>170</v>
      </c>
      <c r="B54" s="148">
        <f>B14+B43+B52+B53</f>
        <v>10061589.459999999</v>
      </c>
      <c r="C54" s="148">
        <f>C14+C43+C52+C53</f>
        <v>11470622.34</v>
      </c>
      <c r="D54" s="148">
        <f>D14+D43+D52+D53</f>
        <v>12704794.17</v>
      </c>
      <c r="E54" s="148">
        <f>E14+E43+E52+E53</f>
        <v>12829848.969999999</v>
      </c>
    </row>
    <row r="55" spans="1:5" s="42" customFormat="1" ht="15" customHeight="1" x14ac:dyDescent="0.2">
      <c r="A55" s="127" t="s">
        <v>171</v>
      </c>
      <c r="B55" s="92">
        <v>2536711.3199999998</v>
      </c>
      <c r="C55" s="92">
        <v>2605770.64</v>
      </c>
      <c r="D55" s="92">
        <v>2260409.04</v>
      </c>
      <c r="E55" s="92">
        <v>3606895.11</v>
      </c>
    </row>
    <row r="56" spans="1:5" s="42" customFormat="1" ht="15" customHeight="1" x14ac:dyDescent="0.2">
      <c r="A56" s="127" t="s">
        <v>99</v>
      </c>
      <c r="B56" s="92">
        <v>207142.39999999999</v>
      </c>
      <c r="C56" s="92">
        <v>68731.289999999994</v>
      </c>
      <c r="D56" s="92">
        <v>126338.37</v>
      </c>
      <c r="E56" s="92">
        <v>169610.57</v>
      </c>
    </row>
    <row r="57" spans="1:5" s="42" customFormat="1" ht="15" customHeight="1" x14ac:dyDescent="0.2">
      <c r="A57" s="127" t="s">
        <v>97</v>
      </c>
      <c r="B57" s="92">
        <v>0</v>
      </c>
      <c r="C57" s="92">
        <v>0</v>
      </c>
      <c r="D57" s="92">
        <v>0</v>
      </c>
      <c r="E57" s="92">
        <v>0</v>
      </c>
    </row>
    <row r="58" spans="1:5" s="42" customFormat="1" ht="15" customHeight="1" x14ac:dyDescent="0.2">
      <c r="A58" s="147" t="s">
        <v>172</v>
      </c>
      <c r="B58" s="148">
        <f>SUM(B54:B57)</f>
        <v>12805443.18</v>
      </c>
      <c r="C58" s="148">
        <f>SUM(C54:C57)</f>
        <v>14145124.27</v>
      </c>
      <c r="D58" s="148">
        <f>SUM(D54:D57)</f>
        <v>15091541.58</v>
      </c>
      <c r="E58" s="148">
        <f>SUM(E54:E57)</f>
        <v>16606354.649999999</v>
      </c>
    </row>
  </sheetData>
  <mergeCells count="4">
    <mergeCell ref="B4:E4"/>
    <mergeCell ref="B6:E6"/>
    <mergeCell ref="G13:I13"/>
    <mergeCell ref="G24:J24"/>
  </mergeCells>
  <pageMargins left="0.35416666666666702" right="0.35416666666666702" top="0.78749999999999998" bottom="0.51180555555555496" header="0.51180555555555496" footer="0.51180555555555496"/>
  <pageSetup paperSize="9" firstPageNumber="0" fitToHeight="0" orientation="landscape" horizontalDpi="300" verticalDpi="300"/>
  <headerFooter>
    <oddFooter>&amp;RPage &amp;P</oddFooter>
  </headerFooter>
  <rowBreaks count="1" manualBreakCount="1">
    <brk id="4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2"/>
  <sheetViews>
    <sheetView workbookViewId="0">
      <selection activeCell="I25" sqref="I25"/>
    </sheetView>
  </sheetViews>
  <sheetFormatPr baseColWidth="10" defaultColWidth="11" defaultRowHeight="12.75" x14ac:dyDescent="0.2"/>
  <cols>
    <col min="1" max="1" width="44.42578125" customWidth="1"/>
    <col min="2" max="5" width="14.140625" customWidth="1"/>
    <col min="6" max="6" width="14.7109375" customWidth="1"/>
    <col min="7" max="9" width="13.5703125" customWidth="1"/>
    <col min="10" max="10" width="12.85546875" customWidth="1"/>
    <col min="11" max="11" width="13.7109375" customWidth="1"/>
    <col min="12" max="12" width="13.5703125" customWidth="1"/>
  </cols>
  <sheetData>
    <row r="1" spans="1:12" ht="20.45" customHeight="1" x14ac:dyDescent="0.2">
      <c r="A1" s="33" t="s">
        <v>19</v>
      </c>
      <c r="B1" s="34"/>
      <c r="C1" s="34"/>
      <c r="D1" s="34"/>
      <c r="E1" s="35" t="s">
        <v>0</v>
      </c>
      <c r="F1" s="34"/>
      <c r="G1" s="34"/>
      <c r="H1" s="35" t="str">
        <f>Coordonnées!C1</f>
        <v>GOUVY</v>
      </c>
      <c r="I1" s="34"/>
      <c r="J1" s="34"/>
      <c r="K1" s="35" t="s">
        <v>6</v>
      </c>
      <c r="L1" s="36">
        <f>Coordonnées!E1</f>
        <v>82037</v>
      </c>
    </row>
    <row r="2" spans="1:12" ht="20.45" customHeight="1" x14ac:dyDescent="0.2">
      <c r="A2" s="37"/>
      <c r="B2" s="38"/>
      <c r="C2" s="31"/>
      <c r="D2" s="31"/>
      <c r="E2" s="38"/>
      <c r="F2" s="31"/>
      <c r="G2" s="31"/>
      <c r="H2" s="31"/>
      <c r="I2" s="31"/>
      <c r="J2" s="31"/>
      <c r="K2" s="38" t="s">
        <v>7</v>
      </c>
      <c r="L2" s="39">
        <f>Coordonnées!E2</f>
        <v>2024</v>
      </c>
    </row>
    <row r="3" spans="1:12" x14ac:dyDescent="0.2">
      <c r="A3" s="34"/>
      <c r="B3" s="149"/>
      <c r="C3" s="149"/>
      <c r="D3" s="149"/>
      <c r="E3" s="149"/>
    </row>
    <row r="4" spans="1:12" ht="15" x14ac:dyDescent="0.2">
      <c r="B4" s="421" t="s">
        <v>173</v>
      </c>
      <c r="C4" s="421"/>
      <c r="D4" s="421"/>
      <c r="E4" s="421"/>
    </row>
    <row r="5" spans="1:12" ht="26.45" customHeight="1" x14ac:dyDescent="0.2">
      <c r="A5">
        <v>2</v>
      </c>
      <c r="B5" s="1" t="s">
        <v>103</v>
      </c>
    </row>
    <row r="6" spans="1:12" ht="26.45" customHeight="1" x14ac:dyDescent="0.2">
      <c r="B6" t="s">
        <v>174</v>
      </c>
      <c r="F6" s="422" t="s">
        <v>767</v>
      </c>
      <c r="G6" s="423"/>
      <c r="H6" s="423"/>
      <c r="I6" s="423"/>
    </row>
    <row r="7" spans="1:12" s="42" customFormat="1" ht="15" customHeight="1" x14ac:dyDescent="0.2">
      <c r="A7" s="150" t="s">
        <v>81</v>
      </c>
      <c r="B7" s="131">
        <f>C7-1</f>
        <v>2021</v>
      </c>
      <c r="C7" s="131">
        <f>D7-1</f>
        <v>2022</v>
      </c>
      <c r="D7" s="131">
        <f>E7-1</f>
        <v>2023</v>
      </c>
      <c r="E7" s="131">
        <f>L2</f>
        <v>2024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L2</f>
        <v>2024</v>
      </c>
    </row>
    <row r="8" spans="1:12" s="42" customFormat="1" ht="15" customHeight="1" x14ac:dyDescent="0.2">
      <c r="A8" s="152" t="s">
        <v>175</v>
      </c>
      <c r="B8" s="153"/>
      <c r="C8" s="153"/>
      <c r="D8" s="153"/>
      <c r="E8" s="125"/>
      <c r="F8" s="154"/>
      <c r="G8" s="154"/>
      <c r="H8" s="154"/>
      <c r="I8" s="154"/>
    </row>
    <row r="9" spans="1:12" s="42" customFormat="1" ht="15" customHeight="1" x14ac:dyDescent="0.2">
      <c r="A9" s="127" t="s">
        <v>176</v>
      </c>
      <c r="B9" s="155">
        <v>941114.69</v>
      </c>
      <c r="C9" s="155">
        <v>1113210.99</v>
      </c>
      <c r="D9" s="155">
        <v>1245149.52</v>
      </c>
      <c r="E9" s="155">
        <v>1352697.72</v>
      </c>
      <c r="F9" s="156">
        <v>27</v>
      </c>
      <c r="G9" s="156">
        <v>34</v>
      </c>
      <c r="H9" s="156">
        <v>33</v>
      </c>
      <c r="I9" s="156">
        <v>35</v>
      </c>
    </row>
    <row r="10" spans="1:12" s="42" customFormat="1" ht="15" customHeight="1" x14ac:dyDescent="0.2">
      <c r="A10" s="127" t="s">
        <v>177</v>
      </c>
      <c r="B10" s="155">
        <v>1712240.35</v>
      </c>
      <c r="C10" s="155">
        <v>1902970.59</v>
      </c>
      <c r="D10" s="155">
        <v>2033831.97</v>
      </c>
      <c r="E10" s="155">
        <v>2197605.9300000002</v>
      </c>
      <c r="F10" s="156">
        <v>53</v>
      </c>
      <c r="G10" s="156">
        <v>55</v>
      </c>
      <c r="H10" s="156">
        <v>56</v>
      </c>
      <c r="I10" s="156">
        <v>54</v>
      </c>
    </row>
    <row r="11" spans="1:12" s="160" customFormat="1" ht="27" customHeight="1" x14ac:dyDescent="0.2">
      <c r="A11" s="157" t="s">
        <v>178</v>
      </c>
      <c r="B11" s="158">
        <v>385710.4</v>
      </c>
      <c r="C11" s="158">
        <v>424628.88</v>
      </c>
      <c r="D11" s="158">
        <v>450397.24</v>
      </c>
      <c r="E11" s="158">
        <v>378426.63</v>
      </c>
      <c r="F11" s="159"/>
      <c r="G11" s="159"/>
      <c r="H11" s="159"/>
      <c r="I11" s="159"/>
    </row>
    <row r="12" spans="1:12" s="42" customFormat="1" ht="15" customHeight="1" x14ac:dyDescent="0.2">
      <c r="A12" s="127" t="s">
        <v>179</v>
      </c>
      <c r="B12" s="155">
        <v>0</v>
      </c>
      <c r="C12" s="155">
        <v>0</v>
      </c>
      <c r="D12" s="155">
        <v>0</v>
      </c>
      <c r="E12" s="155">
        <v>0</v>
      </c>
      <c r="F12" s="156"/>
      <c r="G12" s="156"/>
      <c r="H12" s="156"/>
      <c r="I12" s="156"/>
    </row>
    <row r="13" spans="1:12" s="42" customFormat="1" ht="15" customHeight="1" x14ac:dyDescent="0.2">
      <c r="A13" s="127" t="s">
        <v>180</v>
      </c>
      <c r="B13" s="155">
        <v>171593.21</v>
      </c>
      <c r="C13" s="155">
        <v>195674.61</v>
      </c>
      <c r="D13" s="155">
        <v>209317.38</v>
      </c>
      <c r="E13" s="155">
        <v>217818.74</v>
      </c>
      <c r="F13" s="156"/>
      <c r="G13" s="156"/>
      <c r="H13" s="156"/>
      <c r="I13" s="156"/>
    </row>
    <row r="14" spans="1:12" s="42" customFormat="1" ht="15" customHeight="1" x14ac:dyDescent="0.2">
      <c r="A14" s="127" t="s">
        <v>181</v>
      </c>
      <c r="B14" s="155">
        <v>11402.91</v>
      </c>
      <c r="C14" s="155">
        <v>10810.09</v>
      </c>
      <c r="D14" s="155">
        <v>11272</v>
      </c>
      <c r="E14" s="155">
        <v>10710</v>
      </c>
      <c r="F14" s="161">
        <f>SUM(F9:F13)</f>
        <v>80</v>
      </c>
      <c r="G14" s="161">
        <f>SUM(G9:G13)</f>
        <v>89</v>
      </c>
      <c r="H14" s="161">
        <f>SUM(H9:H13)</f>
        <v>89</v>
      </c>
      <c r="I14" s="161">
        <f>SUM(I9:I13)</f>
        <v>89</v>
      </c>
      <c r="J14" s="42" t="s">
        <v>182</v>
      </c>
    </row>
    <row r="15" spans="1:12" s="42" customFormat="1" ht="15" customHeight="1" x14ac:dyDescent="0.2">
      <c r="A15" s="127" t="s">
        <v>183</v>
      </c>
      <c r="B15" s="155">
        <v>0</v>
      </c>
      <c r="C15" s="155">
        <v>0</v>
      </c>
      <c r="D15" s="155">
        <v>0</v>
      </c>
      <c r="E15" s="162">
        <v>0</v>
      </c>
      <c r="F15" s="163"/>
      <c r="G15" s="164"/>
      <c r="H15" s="164"/>
      <c r="I15" s="164"/>
    </row>
    <row r="16" spans="1:12" s="42" customFormat="1" ht="15" customHeight="1" x14ac:dyDescent="0.2">
      <c r="A16" s="127" t="s">
        <v>184</v>
      </c>
      <c r="B16" s="155">
        <v>105266.18</v>
      </c>
      <c r="C16" s="155">
        <v>107288.15</v>
      </c>
      <c r="D16" s="155">
        <v>142496.89000000001</v>
      </c>
      <c r="E16" s="162">
        <v>133458.93</v>
      </c>
      <c r="F16" s="165"/>
      <c r="G16" s="166"/>
      <c r="H16" s="166"/>
      <c r="I16" s="166"/>
    </row>
    <row r="17" spans="1:9" s="42" customFormat="1" ht="15" customHeight="1" x14ac:dyDescent="0.2">
      <c r="A17" s="127" t="s">
        <v>122</v>
      </c>
      <c r="B17" s="155">
        <v>356847.34</v>
      </c>
      <c r="C17" s="155">
        <v>381598.41</v>
      </c>
      <c r="D17" s="155">
        <v>503957.35</v>
      </c>
      <c r="E17" s="155">
        <v>533552.66</v>
      </c>
      <c r="F17" s="166"/>
      <c r="G17" s="166"/>
      <c r="H17" s="166"/>
      <c r="I17" s="166"/>
    </row>
    <row r="18" spans="1:9" s="42" customFormat="1" ht="15" customHeight="1" x14ac:dyDescent="0.2">
      <c r="A18" s="129" t="s">
        <v>185</v>
      </c>
      <c r="B18" s="167">
        <v>3684175.08</v>
      </c>
      <c r="C18" s="167">
        <v>4136181.72</v>
      </c>
      <c r="D18" s="167">
        <v>4596422.3499999996</v>
      </c>
      <c r="E18" s="167">
        <v>4824270.6100000003</v>
      </c>
      <c r="F18" s="41"/>
      <c r="G18" s="419" t="s">
        <v>123</v>
      </c>
      <c r="H18" s="419"/>
      <c r="I18" s="419"/>
    </row>
    <row r="19" spans="1:9" s="42" customFormat="1" ht="15" customHeight="1" x14ac:dyDescent="0.2">
      <c r="A19" s="152" t="s">
        <v>186</v>
      </c>
      <c r="B19" s="125"/>
      <c r="C19" s="125"/>
      <c r="D19" s="125"/>
      <c r="E19" s="125"/>
      <c r="F19" s="41"/>
      <c r="G19" s="131">
        <f>C7</f>
        <v>2022</v>
      </c>
      <c r="H19" s="131">
        <f>D7</f>
        <v>2023</v>
      </c>
      <c r="I19" s="131">
        <f>E7</f>
        <v>2024</v>
      </c>
    </row>
    <row r="20" spans="1:9" s="42" customFormat="1" ht="15" customHeight="1" x14ac:dyDescent="0.2">
      <c r="A20" s="127" t="s">
        <v>187</v>
      </c>
      <c r="B20" s="155">
        <v>8222.67</v>
      </c>
      <c r="C20" s="155">
        <v>8724.7900000000009</v>
      </c>
      <c r="D20" s="155">
        <v>9263.24</v>
      </c>
      <c r="E20" s="155">
        <v>10833.06</v>
      </c>
      <c r="F20" s="168" t="s">
        <v>93</v>
      </c>
      <c r="G20" s="132">
        <f>IF(B18=0,"",(C18-B18)/B18)</f>
        <v>0.12268869697690918</v>
      </c>
      <c r="H20" s="132">
        <f>IF(C18=0,"",(D18-C18)/C18)</f>
        <v>0.1112718592064179</v>
      </c>
      <c r="I20" s="133">
        <f>IF(D18=0,"",(E18-D18)/D18)</f>
        <v>4.9570784112125975E-2</v>
      </c>
    </row>
    <row r="21" spans="1:9" s="42" customFormat="1" ht="15" customHeight="1" x14ac:dyDescent="0.2">
      <c r="A21" s="127" t="s">
        <v>188</v>
      </c>
      <c r="B21" s="155">
        <v>525929.52</v>
      </c>
      <c r="C21" s="155">
        <v>526965.35</v>
      </c>
      <c r="D21" s="155">
        <v>567985.02</v>
      </c>
      <c r="E21" s="155">
        <v>503824.22</v>
      </c>
      <c r="F21" s="168" t="s">
        <v>94</v>
      </c>
      <c r="G21" s="134">
        <f>IF(B34=0,"",(C34-B34)/B34)</f>
        <v>0.13470863861745594</v>
      </c>
      <c r="H21" s="134">
        <f>IF(C34=0,"",(D34-C34)/C34)</f>
        <v>0.1271083876074367</v>
      </c>
      <c r="I21" s="135">
        <f>IF(D34=0,"",(E34-D34)/D34)</f>
        <v>7.9417820588422133E-4</v>
      </c>
    </row>
    <row r="22" spans="1:9" s="42" customFormat="1" ht="15" customHeight="1" x14ac:dyDescent="0.2">
      <c r="A22" s="127" t="s">
        <v>189</v>
      </c>
      <c r="B22" s="155">
        <v>30944.82</v>
      </c>
      <c r="C22" s="155">
        <v>29342.94</v>
      </c>
      <c r="D22" s="155">
        <v>24653.22</v>
      </c>
      <c r="E22" s="155">
        <v>30977.96</v>
      </c>
      <c r="F22" s="168" t="s">
        <v>190</v>
      </c>
      <c r="G22" s="134">
        <f>IF(B46=0,"",(C46-B46)/B46)</f>
        <v>-3.9262636826159623E-2</v>
      </c>
      <c r="H22" s="134">
        <f>IF(C46=0,"",(D46-C46)/C46)</f>
        <v>5.6118189608028675E-2</v>
      </c>
      <c r="I22" s="135">
        <f>IF(D46=0,"",(E46-D46)/D46)</f>
        <v>8.8384261616147528E-2</v>
      </c>
    </row>
    <row r="23" spans="1:9" s="42" customFormat="1" ht="15" customHeight="1" x14ac:dyDescent="0.2">
      <c r="A23" s="127" t="s">
        <v>191</v>
      </c>
      <c r="B23" s="155">
        <v>36309.56</v>
      </c>
      <c r="C23" s="155">
        <v>36844.71</v>
      </c>
      <c r="D23" s="155">
        <v>48033.599999999999</v>
      </c>
      <c r="E23" s="155">
        <v>46110.7</v>
      </c>
      <c r="F23" s="168" t="s">
        <v>96</v>
      </c>
      <c r="G23" s="169">
        <f>IF(B56=0,"",(C56-B56)/B56)</f>
        <v>7.550280554221353E-2</v>
      </c>
      <c r="H23" s="169">
        <f>IF(C56=0,"",(D56-C56)/C56)</f>
        <v>1.5348755729782507E-2</v>
      </c>
      <c r="I23" s="136">
        <f>IF(D56=0,"",(E56-D56)/D56)</f>
        <v>-7.4253447218971688E-2</v>
      </c>
    </row>
    <row r="24" spans="1:9" s="42" customFormat="1" ht="15" customHeight="1" x14ac:dyDescent="0.2">
      <c r="A24" s="127" t="s">
        <v>192</v>
      </c>
      <c r="B24" s="155">
        <v>70566.09</v>
      </c>
      <c r="C24" s="155">
        <v>110633.3</v>
      </c>
      <c r="D24" s="155">
        <v>99115.7</v>
      </c>
      <c r="E24" s="155">
        <v>104503.56</v>
      </c>
      <c r="F24" s="41" t="s">
        <v>130</v>
      </c>
      <c r="G24" s="137">
        <f>IF(B58=0,"",(C58-B58)/B58)</f>
        <v>0.16133126477184509</v>
      </c>
      <c r="H24" s="137">
        <f>IF(C58=0,"",(D58-C58)/C58)</f>
        <v>4.3300802598482659E-2</v>
      </c>
      <c r="I24" s="137">
        <f>IF(D58=0,"",(E58-D58)/D58)</f>
        <v>7.9811775943305338E-2</v>
      </c>
    </row>
    <row r="25" spans="1:9" s="42" customFormat="1" ht="15" customHeight="1" x14ac:dyDescent="0.2">
      <c r="A25" s="127" t="s">
        <v>193</v>
      </c>
      <c r="B25" s="155">
        <v>3965.89</v>
      </c>
      <c r="C25" s="155">
        <v>3989.31</v>
      </c>
      <c r="D25" s="155">
        <v>3720.13</v>
      </c>
      <c r="E25" s="155">
        <v>3522.83</v>
      </c>
      <c r="F25" s="41"/>
      <c r="G25" s="41"/>
      <c r="H25" s="41"/>
      <c r="I25" s="41"/>
    </row>
    <row r="26" spans="1:9" s="42" customFormat="1" ht="15" customHeight="1" x14ac:dyDescent="0.2">
      <c r="A26" s="127" t="s">
        <v>194</v>
      </c>
      <c r="B26" s="155">
        <v>88592.44</v>
      </c>
      <c r="C26" s="155">
        <v>118212.46</v>
      </c>
      <c r="D26" s="155">
        <v>170890.91</v>
      </c>
      <c r="E26" s="155">
        <v>124746.71</v>
      </c>
      <c r="F26" s="41"/>
      <c r="G26" s="41"/>
      <c r="H26" s="41"/>
      <c r="I26" s="41"/>
    </row>
    <row r="27" spans="1:9" s="42" customFormat="1" ht="15" customHeight="1" x14ac:dyDescent="0.2">
      <c r="A27" s="127" t="s">
        <v>195</v>
      </c>
      <c r="B27" s="155">
        <v>59129.38</v>
      </c>
      <c r="C27" s="155">
        <v>69000</v>
      </c>
      <c r="D27" s="155">
        <v>66692.78</v>
      </c>
      <c r="E27" s="155">
        <v>56423.8</v>
      </c>
      <c r="F27" s="166"/>
      <c r="G27" s="166"/>
      <c r="H27" s="166"/>
      <c r="I27" s="166"/>
    </row>
    <row r="28" spans="1:9" s="42" customFormat="1" ht="15" customHeight="1" x14ac:dyDescent="0.2">
      <c r="A28" s="127" t="s">
        <v>196</v>
      </c>
      <c r="B28" s="155">
        <v>68478.179999999993</v>
      </c>
      <c r="C28" s="155">
        <v>68622.16</v>
      </c>
      <c r="D28" s="155">
        <v>74742.5</v>
      </c>
      <c r="E28" s="155">
        <v>79248.070000000007</v>
      </c>
      <c r="F28" s="166"/>
      <c r="G28" s="166"/>
      <c r="H28" s="166"/>
      <c r="I28" s="166"/>
    </row>
    <row r="29" spans="1:9" s="42" customFormat="1" ht="15" customHeight="1" x14ac:dyDescent="0.2">
      <c r="A29" s="127" t="s">
        <v>197</v>
      </c>
      <c r="B29" s="155">
        <v>115283.86</v>
      </c>
      <c r="C29" s="155">
        <v>115005.61</v>
      </c>
      <c r="D29" s="155">
        <v>112896.71</v>
      </c>
      <c r="E29" s="155">
        <v>122321.22</v>
      </c>
      <c r="F29" s="166"/>
      <c r="G29" s="166"/>
      <c r="H29" s="166"/>
      <c r="I29" s="166"/>
    </row>
    <row r="30" spans="1:9" s="42" customFormat="1" ht="15" customHeight="1" x14ac:dyDescent="0.2">
      <c r="A30" s="127" t="s">
        <v>198</v>
      </c>
      <c r="B30" s="155">
        <v>199159.93</v>
      </c>
      <c r="C30" s="155">
        <v>168050.16</v>
      </c>
      <c r="D30" s="155">
        <v>143573.64000000001</v>
      </c>
      <c r="E30" s="155">
        <v>154201.82</v>
      </c>
      <c r="F30" s="166"/>
      <c r="G30" s="166"/>
      <c r="H30" s="166"/>
      <c r="I30" s="166"/>
    </row>
    <row r="31" spans="1:9" s="42" customFormat="1" ht="15" customHeight="1" x14ac:dyDescent="0.2">
      <c r="A31" s="170" t="s">
        <v>199</v>
      </c>
      <c r="B31" s="155">
        <v>72713.31</v>
      </c>
      <c r="C31" s="155">
        <v>66487.039999999994</v>
      </c>
      <c r="D31" s="155">
        <v>134316.81</v>
      </c>
      <c r="E31" s="155">
        <v>100012.36</v>
      </c>
      <c r="F31" s="166"/>
      <c r="G31" s="166"/>
      <c r="H31" s="166"/>
      <c r="I31" s="166"/>
    </row>
    <row r="32" spans="1:9" s="42" customFormat="1" ht="15" customHeight="1" x14ac:dyDescent="0.2">
      <c r="A32" s="127" t="s">
        <v>200</v>
      </c>
      <c r="B32" s="155">
        <v>964459.35</v>
      </c>
      <c r="C32" s="155">
        <v>1260314.8600000001</v>
      </c>
      <c r="D32" s="155">
        <v>1417613.81</v>
      </c>
      <c r="E32" s="155">
        <v>1489264.43</v>
      </c>
      <c r="F32" s="166"/>
      <c r="G32" s="166"/>
      <c r="H32" s="166"/>
      <c r="I32" s="166"/>
    </row>
    <row r="33" spans="1:9" s="42" customFormat="1" ht="15" customHeight="1" x14ac:dyDescent="0.2">
      <c r="A33" s="127" t="s">
        <v>201</v>
      </c>
      <c r="B33" s="155">
        <v>321199.88</v>
      </c>
      <c r="C33" s="155">
        <v>328283.77</v>
      </c>
      <c r="D33" s="155">
        <v>406924.36</v>
      </c>
      <c r="E33" s="155">
        <v>457036.93</v>
      </c>
      <c r="F33" s="166"/>
      <c r="G33" s="166"/>
      <c r="H33" s="166"/>
      <c r="I33" s="166"/>
    </row>
    <row r="34" spans="1:9" s="42" customFormat="1" ht="15" customHeight="1" x14ac:dyDescent="0.2">
      <c r="A34" s="129" t="s">
        <v>202</v>
      </c>
      <c r="B34" s="167">
        <v>2564954.88</v>
      </c>
      <c r="C34" s="167">
        <v>2910476.46</v>
      </c>
      <c r="D34" s="167">
        <v>3280422.43</v>
      </c>
      <c r="E34" s="167">
        <v>3283027.67</v>
      </c>
      <c r="F34" s="166"/>
      <c r="G34" s="166"/>
      <c r="H34" s="166"/>
      <c r="I34" s="166"/>
    </row>
    <row r="35" spans="1:9" s="42" customFormat="1" ht="15" customHeight="1" x14ac:dyDescent="0.2">
      <c r="A35" s="152" t="s">
        <v>203</v>
      </c>
      <c r="B35" s="125"/>
      <c r="C35" s="125"/>
      <c r="D35" s="125"/>
      <c r="E35" s="125"/>
      <c r="F35" s="166"/>
      <c r="G35" s="166"/>
      <c r="H35" s="166"/>
      <c r="I35" s="166"/>
    </row>
    <row r="36" spans="1:9" s="42" customFormat="1" ht="15" customHeight="1" x14ac:dyDescent="0.2">
      <c r="A36" s="127" t="s">
        <v>204</v>
      </c>
      <c r="B36" s="155">
        <v>550000</v>
      </c>
      <c r="C36" s="155">
        <v>550000</v>
      </c>
      <c r="D36" s="155">
        <v>605981.46</v>
      </c>
      <c r="E36" s="155">
        <v>677310.98</v>
      </c>
      <c r="F36" s="166"/>
      <c r="G36" s="166"/>
      <c r="H36" s="166"/>
      <c r="I36" s="166"/>
    </row>
    <row r="37" spans="1:9" s="42" customFormat="1" ht="15" customHeight="1" x14ac:dyDescent="0.2">
      <c r="A37" s="127" t="s">
        <v>205</v>
      </c>
      <c r="B37" s="155">
        <v>297093.24</v>
      </c>
      <c r="C37" s="155">
        <v>307459.92</v>
      </c>
      <c r="D37" s="155">
        <v>325853.37</v>
      </c>
      <c r="E37" s="155">
        <v>345350.43</v>
      </c>
      <c r="F37" s="166"/>
      <c r="G37" s="166"/>
      <c r="H37" s="166"/>
      <c r="I37" s="166"/>
    </row>
    <row r="38" spans="1:9" s="42" customFormat="1" ht="15" customHeight="1" x14ac:dyDescent="0.2">
      <c r="A38" s="127" t="s">
        <v>206</v>
      </c>
      <c r="B38" s="155">
        <v>248789.73</v>
      </c>
      <c r="C38" s="155">
        <v>259926.33</v>
      </c>
      <c r="D38" s="155">
        <v>270711.55</v>
      </c>
      <c r="E38" s="155">
        <v>287848.93</v>
      </c>
      <c r="F38" s="166"/>
      <c r="G38" s="166"/>
      <c r="H38" s="166"/>
      <c r="I38" s="166"/>
    </row>
    <row r="39" spans="1:9" s="42" customFormat="1" ht="15" customHeight="1" x14ac:dyDescent="0.2">
      <c r="A39" s="127" t="s">
        <v>207</v>
      </c>
      <c r="B39" s="155">
        <v>47503.59</v>
      </c>
      <c r="C39" s="155">
        <v>19578.009999999998</v>
      </c>
      <c r="D39" s="155">
        <v>21354.33</v>
      </c>
      <c r="E39" s="155">
        <v>29360.46</v>
      </c>
      <c r="F39" s="166"/>
      <c r="G39" s="166"/>
      <c r="H39" s="166"/>
      <c r="I39" s="166"/>
    </row>
    <row r="40" spans="1:9" s="42" customFormat="1" ht="15" customHeight="1" x14ac:dyDescent="0.2">
      <c r="A40" s="127" t="s">
        <v>208</v>
      </c>
      <c r="B40" s="155">
        <v>0</v>
      </c>
      <c r="C40" s="155">
        <v>0</v>
      </c>
      <c r="D40" s="155">
        <v>0</v>
      </c>
      <c r="E40" s="155">
        <v>0</v>
      </c>
      <c r="F40" s="166"/>
      <c r="G40" s="166"/>
      <c r="H40" s="166"/>
      <c r="I40" s="166"/>
    </row>
    <row r="41" spans="1:9" s="42" customFormat="1" ht="15" customHeight="1" x14ac:dyDescent="0.2">
      <c r="A41" s="127" t="s">
        <v>209</v>
      </c>
      <c r="B41" s="155">
        <v>82734.47</v>
      </c>
      <c r="C41" s="155">
        <v>62369.95</v>
      </c>
      <c r="D41" s="155">
        <v>80218.28</v>
      </c>
      <c r="E41" s="155">
        <v>96290.97</v>
      </c>
      <c r="F41" s="166"/>
      <c r="G41" s="166"/>
      <c r="H41" s="166"/>
      <c r="I41" s="166"/>
    </row>
    <row r="42" spans="1:9" s="42" customFormat="1" ht="15" customHeight="1" x14ac:dyDescent="0.2">
      <c r="A42" s="127" t="s">
        <v>210</v>
      </c>
      <c r="B42" s="155">
        <v>85824.53</v>
      </c>
      <c r="C42" s="155">
        <v>88701.5</v>
      </c>
      <c r="D42" s="155">
        <v>97414.15</v>
      </c>
      <c r="E42" s="155">
        <v>101206.84</v>
      </c>
      <c r="F42" s="166"/>
      <c r="G42" s="166"/>
      <c r="H42" s="166"/>
      <c r="I42" s="166"/>
    </row>
    <row r="43" spans="1:9" s="42" customFormat="1" ht="15" customHeight="1" x14ac:dyDescent="0.2">
      <c r="A43" s="127" t="s">
        <v>211</v>
      </c>
      <c r="B43" s="155"/>
      <c r="C43" s="155"/>
      <c r="D43" s="155"/>
      <c r="E43" s="155"/>
      <c r="F43" s="166"/>
      <c r="G43" s="166"/>
      <c r="H43" s="166"/>
      <c r="I43" s="166"/>
    </row>
    <row r="44" spans="1:9" s="42" customFormat="1" ht="15" customHeight="1" x14ac:dyDescent="0.2">
      <c r="A44" s="127" t="s">
        <v>212</v>
      </c>
      <c r="B44" s="155">
        <v>245332.71</v>
      </c>
      <c r="C44" s="155">
        <v>223753.47</v>
      </c>
      <c r="D44" s="155">
        <v>232014.06</v>
      </c>
      <c r="E44" s="155">
        <v>253010.43</v>
      </c>
      <c r="F44" s="166"/>
      <c r="G44" s="166"/>
      <c r="H44" s="166"/>
      <c r="I44" s="166"/>
    </row>
    <row r="45" spans="1:9" s="42" customFormat="1" ht="15" customHeight="1" x14ac:dyDescent="0.2">
      <c r="A45" s="127" t="s">
        <v>122</v>
      </c>
      <c r="B45" s="155">
        <v>148045.29999999999</v>
      </c>
      <c r="C45" s="155">
        <v>126578.89</v>
      </c>
      <c r="D45" s="155">
        <v>96763.12</v>
      </c>
      <c r="E45" s="155">
        <v>92863.48</v>
      </c>
      <c r="F45" s="166"/>
      <c r="G45" s="166"/>
      <c r="H45" s="166"/>
      <c r="I45" s="166"/>
    </row>
    <row r="46" spans="1:9" s="42" customFormat="1" ht="15" customHeight="1" x14ac:dyDescent="0.2">
      <c r="A46" s="129" t="s">
        <v>213</v>
      </c>
      <c r="B46" s="130">
        <v>1705323.57</v>
      </c>
      <c r="C46" s="130">
        <v>1638368.07</v>
      </c>
      <c r="D46" s="130">
        <v>1730310.32</v>
      </c>
      <c r="E46" s="130">
        <v>1883242.52</v>
      </c>
      <c r="F46" s="166"/>
      <c r="G46" s="166"/>
      <c r="H46" s="166"/>
      <c r="I46" s="166"/>
    </row>
    <row r="47" spans="1:9" s="42" customFormat="1" ht="15" customHeight="1" x14ac:dyDescent="0.2">
      <c r="A47" s="152" t="s">
        <v>214</v>
      </c>
      <c r="B47" s="125"/>
      <c r="C47" s="125"/>
      <c r="D47" s="125"/>
      <c r="E47" s="125"/>
      <c r="F47" s="166"/>
      <c r="G47" s="166"/>
      <c r="H47" s="166"/>
      <c r="I47" s="166"/>
    </row>
    <row r="48" spans="1:9" s="42" customFormat="1" ht="15" customHeight="1" x14ac:dyDescent="0.2">
      <c r="A48" s="127" t="s">
        <v>215</v>
      </c>
      <c r="B48" s="155">
        <v>133.04</v>
      </c>
      <c r="C48" s="155">
        <v>2.98</v>
      </c>
      <c r="D48" s="155">
        <v>63.36</v>
      </c>
      <c r="E48" s="155">
        <v>8.69</v>
      </c>
      <c r="F48" s="166"/>
      <c r="G48" s="166"/>
      <c r="H48" s="166"/>
      <c r="I48" s="166"/>
    </row>
    <row r="49" spans="1:9" s="42" customFormat="1" ht="15" customHeight="1" x14ac:dyDescent="0.2">
      <c r="A49" s="127" t="s">
        <v>216</v>
      </c>
      <c r="B49" s="155">
        <v>1099950.79</v>
      </c>
      <c r="C49" s="155">
        <v>1183873.22</v>
      </c>
      <c r="D49" s="155">
        <v>1201749.93</v>
      </c>
      <c r="E49" s="155">
        <v>1111182.03</v>
      </c>
      <c r="F49" s="166"/>
      <c r="G49" s="166"/>
      <c r="H49" s="166"/>
      <c r="I49" s="166"/>
    </row>
    <row r="50" spans="1:9" s="42" customFormat="1" ht="15" customHeight="1" x14ac:dyDescent="0.2">
      <c r="A50" s="127" t="s">
        <v>217</v>
      </c>
      <c r="B50" s="155"/>
      <c r="C50" s="155"/>
      <c r="D50" s="155"/>
      <c r="E50" s="155"/>
      <c r="F50" s="166"/>
      <c r="G50" s="166"/>
      <c r="H50" s="166"/>
      <c r="I50" s="166"/>
    </row>
    <row r="51" spans="1:9" s="42" customFormat="1" ht="15" customHeight="1" x14ac:dyDescent="0.2">
      <c r="A51" s="127" t="s">
        <v>218</v>
      </c>
      <c r="B51" s="155"/>
      <c r="C51" s="155"/>
      <c r="D51" s="155"/>
      <c r="E51" s="155"/>
      <c r="F51" s="166"/>
      <c r="G51" s="166"/>
      <c r="H51" s="166"/>
      <c r="I51" s="166"/>
    </row>
    <row r="52" spans="1:9" s="42" customFormat="1" ht="15" customHeight="1" x14ac:dyDescent="0.2">
      <c r="A52" s="127" t="s">
        <v>219</v>
      </c>
      <c r="B52" s="155">
        <v>0</v>
      </c>
      <c r="C52" s="155">
        <v>0</v>
      </c>
      <c r="D52" s="155">
        <v>0</v>
      </c>
      <c r="E52" s="155">
        <v>0</v>
      </c>
      <c r="F52" s="166"/>
      <c r="G52" s="166"/>
      <c r="H52" s="166"/>
      <c r="I52" s="166"/>
    </row>
    <row r="53" spans="1:9" s="42" customFormat="1" ht="15" customHeight="1" x14ac:dyDescent="0.2">
      <c r="A53" s="127" t="s">
        <v>220</v>
      </c>
      <c r="B53" s="155">
        <v>20523.939999999999</v>
      </c>
      <c r="C53" s="155">
        <v>21976.31</v>
      </c>
      <c r="D53" s="155">
        <v>22966.98</v>
      </c>
      <c r="E53" s="155">
        <v>22477.09</v>
      </c>
      <c r="F53" s="166"/>
      <c r="G53" s="166"/>
      <c r="H53" s="166"/>
      <c r="I53" s="166"/>
    </row>
    <row r="54" spans="1:9" s="42" customFormat="1" ht="15" customHeight="1" x14ac:dyDescent="0.2">
      <c r="A54" s="171" t="s">
        <v>221</v>
      </c>
      <c r="B54" s="155">
        <v>0</v>
      </c>
      <c r="C54" s="155">
        <v>0</v>
      </c>
      <c r="D54" s="155">
        <v>0</v>
      </c>
      <c r="E54" s="155">
        <v>0</v>
      </c>
      <c r="F54" s="166"/>
      <c r="G54" s="166"/>
      <c r="H54" s="166"/>
      <c r="I54" s="166"/>
    </row>
    <row r="55" spans="1:9" s="42" customFormat="1" ht="15" customHeight="1" x14ac:dyDescent="0.2">
      <c r="A55" s="171" t="s">
        <v>222</v>
      </c>
      <c r="B55" s="155">
        <v>1055.98</v>
      </c>
      <c r="C55" s="155">
        <v>500</v>
      </c>
      <c r="D55" s="155">
        <v>88.25</v>
      </c>
      <c r="E55" s="155">
        <v>250</v>
      </c>
      <c r="F55" s="166"/>
      <c r="G55" s="166"/>
      <c r="H55" s="166"/>
      <c r="I55" s="166"/>
    </row>
    <row r="56" spans="1:9" s="42" customFormat="1" ht="15" customHeight="1" x14ac:dyDescent="0.2">
      <c r="A56" s="172" t="s">
        <v>223</v>
      </c>
      <c r="B56" s="173">
        <v>1121663.75</v>
      </c>
      <c r="C56" s="173">
        <v>1206352.51</v>
      </c>
      <c r="D56" s="173">
        <v>1224868.52</v>
      </c>
      <c r="E56" s="173">
        <v>1133917.81</v>
      </c>
      <c r="F56" s="166"/>
      <c r="G56" s="166"/>
      <c r="H56" s="166"/>
      <c r="I56" s="166"/>
    </row>
    <row r="57" spans="1:9" s="42" customFormat="1" ht="15" customHeight="1" x14ac:dyDescent="0.2">
      <c r="A57" s="172" t="s">
        <v>224</v>
      </c>
      <c r="B57" s="173">
        <v>0</v>
      </c>
      <c r="C57" s="173">
        <v>649000</v>
      </c>
      <c r="D57" s="173">
        <v>164762</v>
      </c>
      <c r="E57" s="173">
        <v>750000</v>
      </c>
      <c r="F57" s="166"/>
      <c r="G57" s="166"/>
      <c r="H57" s="166"/>
      <c r="I57" s="166"/>
    </row>
    <row r="58" spans="1:9" s="42" customFormat="1" ht="15" customHeight="1" x14ac:dyDescent="0.2">
      <c r="A58" s="84" t="s">
        <v>225</v>
      </c>
      <c r="B58" s="148">
        <f>B18+B34+B46+B56+B57</f>
        <v>9076117.2800000012</v>
      </c>
      <c r="C58" s="148">
        <f>C18+C34+C46+C56+C57</f>
        <v>10540378.76</v>
      </c>
      <c r="D58" s="148">
        <f>D18+D34+D46+D56+D57</f>
        <v>10996785.619999999</v>
      </c>
      <c r="E58" s="148">
        <f>E18+E34+E46+E56+E57</f>
        <v>11874458.610000001</v>
      </c>
      <c r="F58" s="166"/>
      <c r="G58" s="166"/>
      <c r="H58" s="166"/>
      <c r="I58" s="166"/>
    </row>
    <row r="59" spans="1:9" s="42" customFormat="1" ht="15" customHeight="1" x14ac:dyDescent="0.2">
      <c r="A59" s="127" t="s">
        <v>226</v>
      </c>
      <c r="B59" s="92">
        <v>0</v>
      </c>
      <c r="C59" s="92">
        <v>0</v>
      </c>
      <c r="D59" s="92">
        <v>0</v>
      </c>
      <c r="E59" s="92">
        <v>0</v>
      </c>
    </row>
    <row r="60" spans="1:9" s="42" customFormat="1" ht="15" customHeight="1" x14ac:dyDescent="0.2">
      <c r="A60" s="127" t="s">
        <v>99</v>
      </c>
      <c r="B60" s="92">
        <v>401891.3</v>
      </c>
      <c r="C60" s="92">
        <v>328990.90999999997</v>
      </c>
      <c r="D60" s="92">
        <v>483152.19</v>
      </c>
      <c r="E60" s="92">
        <v>510401.83</v>
      </c>
    </row>
    <row r="61" spans="1:9" s="42" customFormat="1" ht="15" customHeight="1" x14ac:dyDescent="0.2">
      <c r="A61" s="127" t="s">
        <v>97</v>
      </c>
      <c r="B61" s="92">
        <v>1000000</v>
      </c>
      <c r="C61" s="92">
        <v>1300000</v>
      </c>
      <c r="D61" s="92">
        <v>500000</v>
      </c>
      <c r="E61" s="92">
        <v>1500000</v>
      </c>
    </row>
    <row r="62" spans="1:9" s="42" customFormat="1" ht="15" customHeight="1" x14ac:dyDescent="0.2">
      <c r="A62" s="84" t="s">
        <v>227</v>
      </c>
      <c r="B62" s="148">
        <f>SUM(B58:B61)</f>
        <v>10478008.580000002</v>
      </c>
      <c r="C62" s="148">
        <f>SUM(C58:C61)</f>
        <v>12169369.67</v>
      </c>
      <c r="D62" s="148">
        <f>SUM(D58:D61)</f>
        <v>11979937.809999999</v>
      </c>
      <c r="E62" s="148">
        <f>SUM(E58:E61)</f>
        <v>13884860.440000001</v>
      </c>
    </row>
  </sheetData>
  <mergeCells count="3">
    <mergeCell ref="B4:E4"/>
    <mergeCell ref="F6:I6"/>
    <mergeCell ref="G18:I18"/>
  </mergeCells>
  <pageMargins left="0.35416666666666702" right="0.35416666666666702" top="0.39374999999999999" bottom="0.51180555555555496" header="0.51180555555555496" footer="0.51180555555555496"/>
  <pageSetup paperSize="9" firstPageNumber="0" fitToHeight="0" orientation="landscape" horizontalDpi="300" verticalDpi="300"/>
  <headerFooter>
    <oddFooter>&amp;RPage &amp;P</oddFooter>
  </headerFooter>
  <rowBreaks count="1" manualBreakCount="1">
    <brk id="4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6"/>
  <sheetViews>
    <sheetView workbookViewId="0">
      <selection activeCell="B17" sqref="B17"/>
    </sheetView>
  </sheetViews>
  <sheetFormatPr baseColWidth="10" defaultColWidth="11" defaultRowHeight="12.75" x14ac:dyDescent="0.2"/>
  <cols>
    <col min="1" max="1" width="12.85546875" customWidth="1"/>
    <col min="2" max="2" width="16.140625" customWidth="1"/>
    <col min="3" max="3" width="16" customWidth="1"/>
    <col min="4" max="4" width="14.7109375" customWidth="1"/>
    <col min="5" max="7" width="13.7109375" customWidth="1"/>
    <col min="8" max="12" width="12.85546875" customWidth="1"/>
    <col min="13" max="13" width="4" customWidth="1"/>
  </cols>
  <sheetData>
    <row r="1" spans="1:12" x14ac:dyDescent="0.2">
      <c r="A1" s="33" t="s">
        <v>19</v>
      </c>
      <c r="B1" s="34"/>
      <c r="C1" s="34"/>
      <c r="D1" s="406" t="s">
        <v>0</v>
      </c>
      <c r="E1" s="406"/>
      <c r="F1" s="406"/>
      <c r="G1" s="406" t="str">
        <f>Coordonnées!C1</f>
        <v>GOUVY</v>
      </c>
      <c r="H1" s="406"/>
      <c r="I1" s="34"/>
      <c r="J1" s="34"/>
      <c r="K1" s="35" t="s">
        <v>6</v>
      </c>
      <c r="L1" s="36">
        <f>Coordonnées!E1</f>
        <v>82037</v>
      </c>
    </row>
    <row r="2" spans="1:12" x14ac:dyDescent="0.2">
      <c r="A2" s="37"/>
      <c r="B2" s="38"/>
      <c r="C2" s="31"/>
      <c r="D2" s="31"/>
      <c r="E2" s="38"/>
      <c r="F2" s="31"/>
      <c r="G2" s="31"/>
      <c r="H2" s="31"/>
      <c r="I2" s="31"/>
      <c r="J2" s="31"/>
      <c r="K2" s="38" t="s">
        <v>7</v>
      </c>
      <c r="L2" s="39">
        <f>Coordonnées!E2</f>
        <v>2024</v>
      </c>
    </row>
    <row r="5" spans="1:12" x14ac:dyDescent="0.2">
      <c r="A5">
        <v>2</v>
      </c>
      <c r="B5" s="1" t="s">
        <v>103</v>
      </c>
    </row>
    <row r="6" spans="1:12" ht="26.45" customHeight="1" x14ac:dyDescent="0.2">
      <c r="B6" t="s">
        <v>228</v>
      </c>
    </row>
    <row r="7" spans="1:12" ht="44.25" customHeight="1" x14ac:dyDescent="0.2">
      <c r="A7" s="424" t="s">
        <v>229</v>
      </c>
      <c r="B7" s="424"/>
      <c r="C7" s="424"/>
      <c r="D7" s="424"/>
    </row>
    <row r="8" spans="1:12" s="119" customFormat="1" ht="18.75" customHeight="1" x14ac:dyDescent="0.2">
      <c r="A8" s="113"/>
      <c r="B8" s="113" t="s">
        <v>230</v>
      </c>
      <c r="C8" s="113" t="s">
        <v>231</v>
      </c>
      <c r="D8" s="113" t="s">
        <v>232</v>
      </c>
      <c r="E8"/>
      <c r="F8"/>
      <c r="G8"/>
      <c r="H8"/>
      <c r="I8"/>
      <c r="J8"/>
      <c r="K8"/>
      <c r="L8"/>
    </row>
    <row r="9" spans="1:12" s="111" customFormat="1" ht="32.25" customHeight="1" x14ac:dyDescent="0.2">
      <c r="A9" s="113">
        <f>A10-1</f>
        <v>2021</v>
      </c>
      <c r="B9" s="92">
        <v>3684175.08</v>
      </c>
      <c r="C9" s="92">
        <v>289783.13</v>
      </c>
      <c r="D9" s="174">
        <f>B9-C9</f>
        <v>3394391.95</v>
      </c>
      <c r="E9"/>
      <c r="F9"/>
      <c r="G9"/>
      <c r="H9"/>
      <c r="I9"/>
      <c r="J9"/>
      <c r="K9"/>
      <c r="L9"/>
    </row>
    <row r="10" spans="1:12" s="111" customFormat="1" ht="32.25" customHeight="1" x14ac:dyDescent="0.2">
      <c r="A10" s="113">
        <f>A11-1</f>
        <v>2022</v>
      </c>
      <c r="B10" s="92">
        <v>4136181.72</v>
      </c>
      <c r="C10" s="92">
        <v>653474.42000000004</v>
      </c>
      <c r="D10" s="174">
        <f>B10-C10</f>
        <v>3482707.3000000003</v>
      </c>
      <c r="E10"/>
      <c r="F10"/>
      <c r="G10"/>
      <c r="H10"/>
      <c r="I10"/>
      <c r="J10"/>
      <c r="K10"/>
      <c r="L10"/>
    </row>
    <row r="11" spans="1:12" s="111" customFormat="1" ht="32.25" customHeight="1" x14ac:dyDescent="0.2">
      <c r="A11" s="113">
        <f>A12-1</f>
        <v>2023</v>
      </c>
      <c r="B11" s="92">
        <v>4596422.3499999996</v>
      </c>
      <c r="C11" s="92">
        <v>707871.9</v>
      </c>
      <c r="D11" s="174">
        <f>B11-C11</f>
        <v>3888550.4499999997</v>
      </c>
      <c r="E11"/>
      <c r="F11"/>
      <c r="G11"/>
      <c r="H11"/>
      <c r="I11"/>
      <c r="J11"/>
      <c r="K11"/>
      <c r="L11"/>
    </row>
    <row r="12" spans="1:12" s="111" customFormat="1" ht="32.25" customHeight="1" x14ac:dyDescent="0.2">
      <c r="A12" s="113">
        <f>L2</f>
        <v>2024</v>
      </c>
      <c r="B12" s="92">
        <v>4824270.6100000003</v>
      </c>
      <c r="C12" s="92">
        <v>705672.24</v>
      </c>
      <c r="D12" s="174">
        <f>B12-C12</f>
        <v>4118598.37</v>
      </c>
      <c r="E12"/>
      <c r="F12"/>
      <c r="G12"/>
      <c r="H12"/>
      <c r="I12"/>
      <c r="J12"/>
      <c r="K12"/>
      <c r="L12"/>
    </row>
    <row r="16" spans="1:12" ht="13.15" customHeight="1" x14ac:dyDescent="0.2"/>
    <row r="17" spans="1:7" s="42" customFormat="1" ht="26.45" customHeight="1" x14ac:dyDescent="0.2">
      <c r="A17" s="41"/>
      <c r="B17" s="41"/>
      <c r="C17" s="41"/>
      <c r="D17" s="425" t="s">
        <v>768</v>
      </c>
      <c r="E17" s="425"/>
      <c r="F17" s="425"/>
      <c r="G17" s="425"/>
    </row>
    <row r="18" spans="1:7" s="42" customFormat="1" ht="15" customHeight="1" x14ac:dyDescent="0.2">
      <c r="A18" s="426" t="s">
        <v>81</v>
      </c>
      <c r="B18" s="426"/>
      <c r="C18" s="426"/>
      <c r="D18" s="124">
        <f>E18-1</f>
        <v>2021</v>
      </c>
      <c r="E18" s="124">
        <f>F18-1</f>
        <v>2022</v>
      </c>
      <c r="F18" s="124">
        <f>G18-1</f>
        <v>2023</v>
      </c>
      <c r="G18" s="124">
        <f>L2</f>
        <v>2024</v>
      </c>
    </row>
    <row r="19" spans="1:7" s="42" customFormat="1" ht="15" customHeight="1" x14ac:dyDescent="0.2">
      <c r="A19" s="427" t="s">
        <v>233</v>
      </c>
      <c r="B19" s="427"/>
      <c r="C19" s="427"/>
      <c r="D19" s="175">
        <v>2</v>
      </c>
      <c r="E19" s="175">
        <v>2</v>
      </c>
      <c r="F19" s="175">
        <v>2</v>
      </c>
      <c r="G19" s="175">
        <v>2</v>
      </c>
    </row>
    <row r="20" spans="1:7" s="42" customFormat="1" ht="15" customHeight="1" x14ac:dyDescent="0.2">
      <c r="A20" s="428" t="s">
        <v>234</v>
      </c>
      <c r="B20" s="428"/>
      <c r="C20" s="428"/>
      <c r="D20" s="175">
        <v>25</v>
      </c>
      <c r="E20" s="175">
        <v>32</v>
      </c>
      <c r="F20" s="175">
        <v>31</v>
      </c>
      <c r="G20" s="175">
        <v>33</v>
      </c>
    </row>
    <row r="21" spans="1:7" s="42" customFormat="1" ht="15" customHeight="1" x14ac:dyDescent="0.2">
      <c r="A21" s="429" t="s">
        <v>235</v>
      </c>
      <c r="B21" s="429"/>
      <c r="C21" s="429"/>
      <c r="D21" s="175">
        <v>53</v>
      </c>
      <c r="E21" s="175">
        <v>55</v>
      </c>
      <c r="F21" s="175">
        <v>56</v>
      </c>
      <c r="G21" s="175">
        <v>54</v>
      </c>
    </row>
    <row r="22" spans="1:7" s="42" customFormat="1" ht="15" customHeight="1" x14ac:dyDescent="0.2">
      <c r="A22" s="430" t="s">
        <v>236</v>
      </c>
      <c r="B22" s="430"/>
      <c r="C22" s="430"/>
      <c r="D22" s="176">
        <f>SUM(D19:D21)</f>
        <v>80</v>
      </c>
      <c r="E22" s="176">
        <f>SUM(E19:E21)</f>
        <v>89</v>
      </c>
      <c r="F22" s="176">
        <f>SUM(F19:F21)</f>
        <v>89</v>
      </c>
      <c r="G22" s="176">
        <f>SUM(G19:G21)</f>
        <v>89</v>
      </c>
    </row>
    <row r="23" spans="1:7" s="42" customFormat="1" ht="15" customHeight="1" x14ac:dyDescent="0.2">
      <c r="A23" s="41"/>
      <c r="B23" s="41"/>
      <c r="C23" s="41"/>
      <c r="D23" s="41"/>
      <c r="E23" s="41"/>
      <c r="F23" s="41"/>
      <c r="G23" s="41"/>
    </row>
    <row r="24" spans="1:7" s="42" customFormat="1" ht="15" customHeight="1" x14ac:dyDescent="0.2">
      <c r="A24" s="41"/>
      <c r="B24" s="41"/>
      <c r="C24" s="41"/>
      <c r="D24" s="410" t="s">
        <v>237</v>
      </c>
      <c r="E24" s="410"/>
      <c r="F24" s="410"/>
      <c r="G24" s="410"/>
    </row>
    <row r="25" spans="1:7" s="42" customFormat="1" ht="15" customHeight="1" x14ac:dyDescent="0.2">
      <c r="A25" s="41"/>
      <c r="B25" s="41"/>
      <c r="C25" s="41"/>
      <c r="D25" s="177">
        <f>D18</f>
        <v>2021</v>
      </c>
      <c r="E25" s="177">
        <f>E18</f>
        <v>2022</v>
      </c>
      <c r="F25" s="177">
        <f>F18</f>
        <v>2023</v>
      </c>
      <c r="G25" s="177">
        <f>G18</f>
        <v>2024</v>
      </c>
    </row>
    <row r="26" spans="1:7" s="42" customFormat="1" ht="15" customHeight="1" x14ac:dyDescent="0.2">
      <c r="A26" s="41"/>
      <c r="B26" s="178"/>
      <c r="C26" s="41"/>
      <c r="D26" s="179">
        <f>IF(D22=0,"",D9/D22)</f>
        <v>42429.899375000001</v>
      </c>
      <c r="E26" s="179">
        <f>IF(E22=0,"",D10/E22)</f>
        <v>39131.542696629214</v>
      </c>
      <c r="F26" s="179">
        <f>IF(F22=0,"",D11/F22)</f>
        <v>43691.57808988764</v>
      </c>
      <c r="G26" s="179">
        <f>IF(G22=0,"",D12/G22)</f>
        <v>46276.386179775283</v>
      </c>
    </row>
    <row r="27" spans="1:7" s="42" customFormat="1" ht="15" customHeight="1" x14ac:dyDescent="0.2">
      <c r="A27" s="41"/>
      <c r="B27" s="41"/>
      <c r="C27" s="41"/>
      <c r="D27" s="41"/>
      <c r="E27" s="41"/>
      <c r="F27" s="41"/>
      <c r="G27" s="41"/>
    </row>
    <row r="28" spans="1:7" s="42" customFormat="1" ht="15" customHeight="1" x14ac:dyDescent="0.2">
      <c r="A28" s="41"/>
      <c r="B28" s="41"/>
      <c r="C28" s="41"/>
      <c r="D28" s="410" t="s">
        <v>238</v>
      </c>
      <c r="E28" s="410"/>
      <c r="F28" s="410"/>
      <c r="G28" s="410"/>
    </row>
    <row r="29" spans="1:7" s="42" customFormat="1" ht="15" customHeight="1" x14ac:dyDescent="0.2">
      <c r="A29" s="41"/>
      <c r="B29" s="41"/>
      <c r="C29" s="41"/>
      <c r="D29" s="180">
        <f>D25</f>
        <v>2021</v>
      </c>
      <c r="E29" s="180">
        <f>E25</f>
        <v>2022</v>
      </c>
      <c r="F29" s="180">
        <f>F25</f>
        <v>2023</v>
      </c>
      <c r="G29" s="180">
        <f>G25</f>
        <v>2024</v>
      </c>
    </row>
    <row r="30" spans="1:7" s="42" customFormat="1" ht="15" customHeight="1" x14ac:dyDescent="0.2">
      <c r="A30" s="41"/>
      <c r="B30" s="41"/>
      <c r="C30" s="41"/>
      <c r="D30" s="181">
        <f>IF('Dépenses budgétaires ordinaires'!B58=0,"",D9/'Dépenses budgétaires ordinaires'!B58)</f>
        <v>0.3739916359917288</v>
      </c>
      <c r="E30" s="181">
        <f>IF('Dépenses budgétaires ordinaires'!C58=0,"",D10/'Dépenses budgétaires ordinaires'!C58)</f>
        <v>0.33041576392080246</v>
      </c>
      <c r="F30" s="181">
        <f>IF('Dépenses budgétaires ordinaires'!D58=0,"",D11/'Dépenses budgétaires ordinaires'!D58)</f>
        <v>0.3536079163831149</v>
      </c>
      <c r="G30" s="181">
        <f>IF('Dépenses budgétaires ordinaires'!E58=0,"",D12/'Dépenses budgétaires ordinaires'!E58)</f>
        <v>0.34684514934698146</v>
      </c>
    </row>
    <row r="31" spans="1:7" s="42" customFormat="1" ht="15" customHeight="1" x14ac:dyDescent="0.2">
      <c r="A31" s="41"/>
      <c r="B31" s="41"/>
      <c r="C31" s="41"/>
      <c r="D31" s="41"/>
      <c r="E31" s="41"/>
      <c r="F31" s="41"/>
      <c r="G31" s="41"/>
    </row>
    <row r="32" spans="1:7" s="42" customFormat="1" ht="15" customHeight="1" x14ac:dyDescent="0.2">
      <c r="A32" s="41"/>
      <c r="B32" s="41"/>
      <c r="C32" s="41"/>
      <c r="D32" s="410" t="s">
        <v>239</v>
      </c>
      <c r="E32" s="410"/>
      <c r="F32" s="410"/>
      <c r="G32" s="410"/>
    </row>
    <row r="33" spans="1:7" s="42" customFormat="1" ht="15" customHeight="1" x14ac:dyDescent="0.2">
      <c r="A33" s="41"/>
      <c r="B33" s="41"/>
      <c r="C33" s="41"/>
      <c r="D33" s="182">
        <f>D29</f>
        <v>2021</v>
      </c>
      <c r="E33" s="182">
        <f>E29</f>
        <v>2022</v>
      </c>
      <c r="F33" s="182">
        <f>F29</f>
        <v>2023</v>
      </c>
      <c r="G33" s="182">
        <f>G29</f>
        <v>2024</v>
      </c>
    </row>
    <row r="34" spans="1:7" s="42" customFormat="1" ht="15" customHeight="1" x14ac:dyDescent="0.2">
      <c r="A34" s="41"/>
      <c r="B34" s="41"/>
      <c r="C34" s="41" t="s">
        <v>240</v>
      </c>
      <c r="D34" s="127"/>
      <c r="E34" s="183">
        <f>IF(B9=0,"",(B10-B9)/B9)</f>
        <v>0.12268869697690918</v>
      </c>
      <c r="F34" s="183">
        <f>IF(B10=0,"",(B11-B10)/B10)</f>
        <v>0.1112718592064179</v>
      </c>
      <c r="G34" s="183">
        <f>IF(B11=0,"",(B12-B11)/B11)</f>
        <v>4.9570784112125975E-2</v>
      </c>
    </row>
    <row r="35" spans="1:7" s="42" customFormat="1" ht="15" customHeight="1" x14ac:dyDescent="0.2">
      <c r="A35" s="41"/>
      <c r="B35" s="41"/>
      <c r="C35" s="41" t="s">
        <v>231</v>
      </c>
      <c r="D35" s="127"/>
      <c r="E35" s="183">
        <f>IF(C9=0,"",(C10-C9)/C9)</f>
        <v>1.2550464549126792</v>
      </c>
      <c r="F35" s="183">
        <f>IF(C10=0,"",(C11-C10)/C10)</f>
        <v>8.3243472636618243E-2</v>
      </c>
      <c r="G35" s="183">
        <f>IF(C11=0,"",(C12-C11)/C11)</f>
        <v>-3.1074266403286139E-3</v>
      </c>
    </row>
    <row r="36" spans="1:7" s="42" customFormat="1" ht="15" customHeight="1" x14ac:dyDescent="0.2">
      <c r="A36" s="41"/>
      <c r="B36" s="41"/>
      <c r="C36" s="41" t="s">
        <v>241</v>
      </c>
      <c r="D36" s="127"/>
      <c r="E36" s="183">
        <f>IF(D9=0,"",(D10-D9)/D9)</f>
        <v>2.601801774836288E-2</v>
      </c>
      <c r="F36" s="183">
        <f>IF(D10=0,"",(D11-D10)/D10)</f>
        <v>0.11653093844550169</v>
      </c>
      <c r="G36" s="183">
        <f>IF(D11=0,"",(D12-D11)/D11)</f>
        <v>5.9160327982886375E-2</v>
      </c>
    </row>
  </sheetData>
  <mergeCells count="12">
    <mergeCell ref="D28:G28"/>
    <mergeCell ref="D32:G32"/>
    <mergeCell ref="A19:C19"/>
    <mergeCell ref="A20:C20"/>
    <mergeCell ref="A21:C21"/>
    <mergeCell ref="A22:C22"/>
    <mergeCell ref="D24:G24"/>
    <mergeCell ref="D1:F1"/>
    <mergeCell ref="G1:H1"/>
    <mergeCell ref="A7:D7"/>
    <mergeCell ref="D17:G17"/>
    <mergeCell ref="A18:C18"/>
  </mergeCells>
  <pageMargins left="0.35416666666666702" right="0.35416666666666702" top="0.39374999999999999" bottom="0.51180555555555496" header="0.51180555555555496" footer="0.51180555555555496"/>
  <pageSetup paperSize="9" firstPageNumber="0" orientation="landscape" horizontalDpi="300" verticalDpi="300"/>
  <headerFooter>
    <oddFooter>&amp;RPage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W25"/>
  <sheetViews>
    <sheetView workbookViewId="0">
      <selection activeCell="E24" sqref="E24"/>
    </sheetView>
  </sheetViews>
  <sheetFormatPr baseColWidth="10" defaultColWidth="11.42578125" defaultRowHeight="12.75" x14ac:dyDescent="0.2"/>
  <cols>
    <col min="1" max="1" width="33.28515625" style="18" customWidth="1"/>
    <col min="2" max="5" width="17.85546875" style="79" customWidth="1"/>
    <col min="6" max="257" width="11.42578125" style="18"/>
  </cols>
  <sheetData>
    <row r="1" spans="1:7" x14ac:dyDescent="0.2">
      <c r="A1" s="33" t="s">
        <v>19</v>
      </c>
      <c r="B1" s="431" t="s">
        <v>0</v>
      </c>
      <c r="C1" s="431"/>
      <c r="D1" s="432" t="str">
        <f>Coordonnées!C1</f>
        <v>GOUVY</v>
      </c>
      <c r="E1" s="432"/>
      <c r="F1" s="35" t="s">
        <v>6</v>
      </c>
      <c r="G1" s="36">
        <f>Coordonnées!E1</f>
        <v>82037</v>
      </c>
    </row>
    <row r="2" spans="1:7" x14ac:dyDescent="0.2">
      <c r="A2" s="37"/>
      <c r="B2" s="184"/>
      <c r="C2" s="185"/>
      <c r="D2" s="185"/>
      <c r="E2" s="184"/>
      <c r="F2" s="38" t="s">
        <v>7</v>
      </c>
      <c r="G2" s="39">
        <f>Coordonnées!E2</f>
        <v>2024</v>
      </c>
    </row>
    <row r="3" spans="1:7" x14ac:dyDescent="0.2">
      <c r="A3" s="1"/>
      <c r="B3" s="186"/>
      <c r="C3" s="186"/>
      <c r="D3" s="186"/>
      <c r="E3" s="186"/>
    </row>
    <row r="4" spans="1:7" x14ac:dyDescent="0.2">
      <c r="A4" s="60" t="s">
        <v>242</v>
      </c>
      <c r="B4" s="18" t="s">
        <v>243</v>
      </c>
      <c r="C4" s="18"/>
      <c r="D4" s="18"/>
      <c r="E4" s="18"/>
    </row>
    <row r="5" spans="1:7" x14ac:dyDescent="0.2">
      <c r="B5" s="18"/>
      <c r="C5" s="18"/>
      <c r="D5" s="18"/>
      <c r="E5" s="18"/>
    </row>
    <row r="6" spans="1:7" x14ac:dyDescent="0.2">
      <c r="A6" s="187" t="s">
        <v>81</v>
      </c>
      <c r="B6" s="77">
        <f>C6-1</f>
        <v>2021</v>
      </c>
      <c r="C6" s="77">
        <f>D6-1</f>
        <v>2022</v>
      </c>
      <c r="D6" s="77">
        <f>E6-1</f>
        <v>2023</v>
      </c>
      <c r="E6" s="77">
        <f>G2</f>
        <v>2024</v>
      </c>
    </row>
    <row r="7" spans="1:7" x14ac:dyDescent="0.2">
      <c r="B7" s="18"/>
      <c r="C7" s="18"/>
      <c r="D7" s="18"/>
      <c r="E7" s="18"/>
    </row>
    <row r="8" spans="1:7" x14ac:dyDescent="0.2">
      <c r="A8" s="188" t="s">
        <v>244</v>
      </c>
      <c r="B8" s="189">
        <v>9170168.4199999999</v>
      </c>
      <c r="C8" s="189">
        <v>9912764.2799999993</v>
      </c>
      <c r="D8" s="189">
        <v>10802278.869999999</v>
      </c>
      <c r="E8" s="189">
        <v>11142157.199999999</v>
      </c>
      <c r="F8" s="18" t="s">
        <v>245</v>
      </c>
    </row>
    <row r="9" spans="1:7" x14ac:dyDescent="0.2">
      <c r="B9" s="190"/>
      <c r="C9" s="190"/>
      <c r="D9" s="190"/>
      <c r="E9" s="190"/>
    </row>
    <row r="10" spans="1:7" x14ac:dyDescent="0.2">
      <c r="A10" s="188" t="s">
        <v>246</v>
      </c>
      <c r="B10" s="189">
        <v>10163145.199999999</v>
      </c>
      <c r="C10" s="189">
        <v>11090569.130000001</v>
      </c>
      <c r="D10" s="189">
        <v>12761841.58</v>
      </c>
      <c r="E10" s="189">
        <v>12891997.25</v>
      </c>
      <c r="F10" s="18" t="s">
        <v>247</v>
      </c>
    </row>
    <row r="11" spans="1:7" x14ac:dyDescent="0.2">
      <c r="B11" s="190"/>
      <c r="C11" s="190"/>
      <c r="D11" s="190"/>
      <c r="E11" s="190"/>
    </row>
    <row r="12" spans="1:7" x14ac:dyDescent="0.2">
      <c r="A12" s="191" t="s">
        <v>248</v>
      </c>
      <c r="B12" s="192">
        <f>B10-B8</f>
        <v>992976.77999999933</v>
      </c>
      <c r="C12" s="192">
        <f>C10-C8</f>
        <v>1177804.8500000015</v>
      </c>
      <c r="D12" s="192">
        <f>D10-D8</f>
        <v>1959562.7100000009</v>
      </c>
      <c r="E12" s="192">
        <f>E10-E8</f>
        <v>1749840.0500000007</v>
      </c>
    </row>
    <row r="13" spans="1:7" x14ac:dyDescent="0.2">
      <c r="A13" s="20"/>
      <c r="B13" s="18"/>
      <c r="C13" s="18"/>
      <c r="D13" s="18"/>
      <c r="E13" s="19"/>
    </row>
    <row r="14" spans="1:7" x14ac:dyDescent="0.2">
      <c r="A14" s="193" t="s">
        <v>249</v>
      </c>
      <c r="B14" s="189">
        <v>23313.83</v>
      </c>
      <c r="C14" s="189">
        <v>17249.599999999999</v>
      </c>
      <c r="D14" s="189">
        <v>17249.599999999999</v>
      </c>
      <c r="E14" s="189">
        <v>17249.599999999999</v>
      </c>
      <c r="F14" s="18" t="s">
        <v>250</v>
      </c>
    </row>
    <row r="15" spans="1:7" x14ac:dyDescent="0.2">
      <c r="A15" s="20" t="s">
        <v>251</v>
      </c>
      <c r="B15" s="194">
        <v>222246.12</v>
      </c>
      <c r="C15" s="194">
        <v>493410.53</v>
      </c>
      <c r="D15" s="194">
        <v>126941.67</v>
      </c>
      <c r="E15" s="194">
        <v>167987.36</v>
      </c>
      <c r="F15" s="18" t="s">
        <v>252</v>
      </c>
    </row>
    <row r="16" spans="1:7" x14ac:dyDescent="0.2">
      <c r="A16" s="193" t="s">
        <v>253</v>
      </c>
      <c r="B16" s="189">
        <v>877195.53</v>
      </c>
      <c r="C16" s="189">
        <v>952916.04</v>
      </c>
      <c r="D16" s="189">
        <v>968225.43</v>
      </c>
      <c r="E16" s="189">
        <v>898127.35</v>
      </c>
      <c r="F16" s="18" t="s">
        <v>254</v>
      </c>
    </row>
    <row r="17" spans="1:6" x14ac:dyDescent="0.2">
      <c r="A17" s="20" t="s">
        <v>255</v>
      </c>
      <c r="B17" s="194">
        <v>84476.66</v>
      </c>
      <c r="C17" s="194">
        <v>7747.95</v>
      </c>
      <c r="D17" s="194">
        <v>17605.599999999999</v>
      </c>
      <c r="E17" s="194">
        <v>218910.7</v>
      </c>
      <c r="F17" s="18" t="s">
        <v>256</v>
      </c>
    </row>
    <row r="18" spans="1:6" x14ac:dyDescent="0.2">
      <c r="A18" s="195" t="s">
        <v>257</v>
      </c>
      <c r="B18" s="196">
        <f>(B10-B14+B15)-(B8-B16+B17)</f>
        <v>1984627.9399999985</v>
      </c>
      <c r="C18" s="196">
        <f>(C10-C14+C15)-(C8-C16+C17)</f>
        <v>2599133.8700000029</v>
      </c>
      <c r="D18" s="196">
        <f>(D10-D14+D15)-(D8-D16+D17)</f>
        <v>3019874.6100000013</v>
      </c>
      <c r="E18" s="196">
        <f>(E10-E14+E15)-(E8-E16+E17)</f>
        <v>2579794.4600000009</v>
      </c>
      <c r="F18" s="18" t="s">
        <v>258</v>
      </c>
    </row>
    <row r="19" spans="1:6" x14ac:dyDescent="0.2">
      <c r="B19" s="18"/>
      <c r="C19" s="18"/>
      <c r="D19" s="18"/>
      <c r="E19" s="18"/>
    </row>
    <row r="20" spans="1:6" ht="42" customHeight="1" x14ac:dyDescent="0.2">
      <c r="A20" s="433" t="s">
        <v>259</v>
      </c>
      <c r="B20" s="433"/>
      <c r="C20" s="433"/>
      <c r="D20" s="433"/>
      <c r="E20" s="18"/>
    </row>
    <row r="21" spans="1:6" ht="13.5" customHeight="1" x14ac:dyDescent="0.2">
      <c r="A21" s="197" t="s">
        <v>260</v>
      </c>
      <c r="B21" s="198">
        <f>Dette!C40</f>
        <v>239004.86</v>
      </c>
      <c r="C21" s="198">
        <f>Dette!D40</f>
        <v>247206.78</v>
      </c>
      <c r="D21" s="198">
        <f>Dette!E40</f>
        <v>249774.1</v>
      </c>
      <c r="E21" s="198">
        <f>Dette!F40</f>
        <v>229304.28</v>
      </c>
      <c r="F21" s="18" t="s">
        <v>261</v>
      </c>
    </row>
    <row r="22" spans="1:6" x14ac:dyDescent="0.2">
      <c r="A22" s="1" t="s">
        <v>262</v>
      </c>
      <c r="B22" s="199">
        <f>IF((B16-B14+B21)=0,"",(B18+B21)/(B16-B14+B21))</f>
        <v>2.0346419119656831</v>
      </c>
      <c r="C22" s="199">
        <f>IF((C16-C14+C21)=0,"",(C18+C21)/(C16-C14+C21))</f>
        <v>2.4062939306378097</v>
      </c>
      <c r="D22" s="199">
        <f>IF((D16-D14+D21)=0,"",(D18+D21)/(D16-D14+D21))</f>
        <v>2.723005538713628</v>
      </c>
      <c r="E22" s="199">
        <f>IF((E16-E14+E21)=0,"",(E18+E21)/(E16-E14+E21))</f>
        <v>2.5303046384204224</v>
      </c>
      <c r="F22" s="18" t="s">
        <v>263</v>
      </c>
    </row>
    <row r="23" spans="1:6" x14ac:dyDescent="0.2">
      <c r="B23" s="18"/>
      <c r="C23" s="18"/>
      <c r="D23" s="18"/>
      <c r="E23" s="18"/>
    </row>
    <row r="24" spans="1:6" ht="68.25" customHeight="1" x14ac:dyDescent="0.2">
      <c r="A24" s="434" t="s">
        <v>264</v>
      </c>
      <c r="B24" s="434"/>
      <c r="C24" s="434"/>
      <c r="D24" s="434"/>
      <c r="E24" s="18"/>
    </row>
    <row r="25" spans="1:6" x14ac:dyDescent="0.2">
      <c r="B25" s="18"/>
      <c r="C25" s="18"/>
      <c r="D25" s="18"/>
      <c r="E25" s="18"/>
    </row>
  </sheetData>
  <mergeCells count="4">
    <mergeCell ref="B1:C1"/>
    <mergeCell ref="D1:E1"/>
    <mergeCell ref="A20:D20"/>
    <mergeCell ref="A24:D24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7"/>
  <sheetViews>
    <sheetView workbookViewId="0">
      <selection activeCell="J23" sqref="J23"/>
    </sheetView>
  </sheetViews>
  <sheetFormatPr baseColWidth="10" defaultColWidth="11" defaultRowHeight="12.75" x14ac:dyDescent="0.2"/>
  <cols>
    <col min="1" max="1" width="12.85546875" customWidth="1"/>
    <col min="2" max="4" width="18.140625" customWidth="1"/>
    <col min="5" max="8" width="15.7109375" customWidth="1"/>
  </cols>
  <sheetData>
    <row r="1" spans="1:8" ht="13.15" customHeight="1" x14ac:dyDescent="0.2">
      <c r="A1" s="435" t="s">
        <v>19</v>
      </c>
      <c r="B1" s="435"/>
      <c r="C1" s="35" t="s">
        <v>0</v>
      </c>
      <c r="D1" s="34"/>
      <c r="E1" s="35" t="str">
        <f>Coordonnées!C1</f>
        <v>GOUVY</v>
      </c>
      <c r="F1" s="34"/>
      <c r="G1" s="35" t="s">
        <v>6</v>
      </c>
      <c r="H1" s="36">
        <f>Coordonnées!E1</f>
        <v>82037</v>
      </c>
    </row>
    <row r="2" spans="1:8" x14ac:dyDescent="0.2">
      <c r="A2" s="200"/>
      <c r="B2" s="31"/>
      <c r="C2" s="38"/>
      <c r="D2" s="31"/>
      <c r="E2" s="31"/>
      <c r="F2" s="38"/>
      <c r="G2" s="38" t="s">
        <v>7</v>
      </c>
      <c r="H2" s="39">
        <f>Coordonnées!E2</f>
        <v>2024</v>
      </c>
    </row>
    <row r="3" spans="1:8" x14ac:dyDescent="0.2">
      <c r="A3" s="1"/>
      <c r="C3" s="1"/>
      <c r="D3" s="1"/>
      <c r="E3" s="1"/>
      <c r="F3" s="1"/>
    </row>
    <row r="4" spans="1:8" x14ac:dyDescent="0.2">
      <c r="A4" s="1" t="s">
        <v>265</v>
      </c>
    </row>
    <row r="6" spans="1:8" s="41" customFormat="1" ht="15" customHeight="1" x14ac:dyDescent="0.2">
      <c r="E6" s="124">
        <f>Dette!C48</f>
        <v>2021</v>
      </c>
      <c r="F6" s="124">
        <f>G6-1</f>
        <v>2022</v>
      </c>
      <c r="G6" s="124">
        <f>H6-1</f>
        <v>2023</v>
      </c>
      <c r="H6" s="124">
        <f>H2</f>
        <v>2024</v>
      </c>
    </row>
    <row r="7" spans="1:8" s="41" customFormat="1" ht="15" customHeight="1" x14ac:dyDescent="0.2">
      <c r="A7" s="201" t="s">
        <v>266</v>
      </c>
      <c r="B7" s="436" t="s">
        <v>267</v>
      </c>
      <c r="C7" s="436"/>
      <c r="D7" s="436"/>
      <c r="E7" s="261">
        <v>167784.04</v>
      </c>
      <c r="F7" s="261">
        <v>174283.31</v>
      </c>
      <c r="G7" s="261">
        <v>185546.66</v>
      </c>
      <c r="H7" s="261">
        <v>176179.22</v>
      </c>
    </row>
    <row r="8" spans="1:8" s="41" customFormat="1" ht="15" customHeight="1" x14ac:dyDescent="0.2">
      <c r="A8" s="201" t="s">
        <v>268</v>
      </c>
      <c r="B8" s="436" t="s">
        <v>269</v>
      </c>
      <c r="C8" s="436"/>
      <c r="D8" s="436"/>
      <c r="E8" s="261">
        <v>0</v>
      </c>
      <c r="F8" s="261">
        <v>-490</v>
      </c>
      <c r="G8" s="261">
        <v>0</v>
      </c>
      <c r="H8" s="261">
        <v>0</v>
      </c>
    </row>
    <row r="9" spans="1:8" s="41" customFormat="1" ht="15" customHeight="1" x14ac:dyDescent="0.2">
      <c r="A9" s="201" t="s">
        <v>270</v>
      </c>
      <c r="B9" s="436" t="s">
        <v>271</v>
      </c>
      <c r="C9" s="436"/>
      <c r="D9" s="436"/>
      <c r="E9" s="261">
        <v>244454.7</v>
      </c>
      <c r="F9" s="261">
        <v>242554.01</v>
      </c>
      <c r="G9" s="261">
        <v>251004.52</v>
      </c>
      <c r="H9" s="261">
        <v>331185.63</v>
      </c>
    </row>
    <row r="10" spans="1:8" s="41" customFormat="1" ht="15" customHeight="1" x14ac:dyDescent="0.2">
      <c r="A10" s="201" t="s">
        <v>272</v>
      </c>
      <c r="B10" s="436" t="s">
        <v>273</v>
      </c>
      <c r="C10" s="436"/>
      <c r="D10" s="436"/>
      <c r="E10" s="261">
        <v>170774.72</v>
      </c>
      <c r="F10" s="261">
        <v>416687.59</v>
      </c>
      <c r="G10" s="261">
        <v>316092.43</v>
      </c>
      <c r="H10" s="261">
        <v>445633.33</v>
      </c>
    </row>
    <row r="11" spans="1:8" s="41" customFormat="1" ht="15" customHeight="1" x14ac:dyDescent="0.2">
      <c r="A11" s="201" t="s">
        <v>274</v>
      </c>
      <c r="B11" s="436" t="s">
        <v>275</v>
      </c>
      <c r="C11" s="436"/>
      <c r="D11" s="436"/>
      <c r="E11" s="261">
        <v>0</v>
      </c>
      <c r="F11" s="261">
        <v>0</v>
      </c>
      <c r="G11" s="261">
        <v>0</v>
      </c>
      <c r="H11" s="261">
        <v>0</v>
      </c>
    </row>
    <row r="12" spans="1:8" s="41" customFormat="1" ht="15" customHeight="1" x14ac:dyDescent="0.2">
      <c r="A12" s="201" t="s">
        <v>276</v>
      </c>
      <c r="B12" s="436" t="s">
        <v>277</v>
      </c>
      <c r="C12" s="436"/>
      <c r="D12" s="436"/>
      <c r="E12" s="261">
        <v>85317.759999999995</v>
      </c>
      <c r="F12" s="261">
        <v>126485.03</v>
      </c>
      <c r="G12" s="261">
        <v>9770.44</v>
      </c>
      <c r="H12" s="261">
        <v>6270.79</v>
      </c>
    </row>
    <row r="13" spans="1:8" s="41" customFormat="1" ht="15" customHeight="1" x14ac:dyDescent="0.2">
      <c r="A13" s="201" t="s">
        <v>278</v>
      </c>
      <c r="B13" s="436" t="s">
        <v>279</v>
      </c>
      <c r="C13" s="436"/>
      <c r="D13" s="436"/>
      <c r="E13" s="261">
        <v>47310.85</v>
      </c>
      <c r="F13" s="261">
        <v>552396.68000000005</v>
      </c>
      <c r="G13" s="261">
        <v>66521.429999999993</v>
      </c>
      <c r="H13" s="261">
        <v>59676.3</v>
      </c>
    </row>
    <row r="14" spans="1:8" s="41" customFormat="1" ht="15" customHeight="1" x14ac:dyDescent="0.2">
      <c r="A14" s="201" t="s">
        <v>280</v>
      </c>
      <c r="B14" s="436" t="s">
        <v>281</v>
      </c>
      <c r="C14" s="436"/>
      <c r="D14" s="436"/>
      <c r="E14" s="261">
        <v>0</v>
      </c>
      <c r="F14" s="261">
        <v>0</v>
      </c>
      <c r="G14" s="261">
        <v>0</v>
      </c>
      <c r="H14" s="261">
        <v>3213.94</v>
      </c>
    </row>
    <row r="15" spans="1:8" s="41" customFormat="1" ht="15" customHeight="1" x14ac:dyDescent="0.2">
      <c r="A15" s="201" t="s">
        <v>282</v>
      </c>
      <c r="B15" s="436" t="s">
        <v>283</v>
      </c>
      <c r="C15" s="436"/>
      <c r="D15" s="436"/>
      <c r="E15" s="261">
        <v>94476.46</v>
      </c>
      <c r="F15" s="261">
        <v>419927.46</v>
      </c>
      <c r="G15" s="261">
        <v>433672.56</v>
      </c>
      <c r="H15" s="261">
        <v>98186.75</v>
      </c>
    </row>
    <row r="16" spans="1:8" s="41" customFormat="1" ht="15" customHeight="1" x14ac:dyDescent="0.2">
      <c r="A16" s="202">
        <v>41303</v>
      </c>
      <c r="B16" s="436" t="s">
        <v>284</v>
      </c>
      <c r="C16" s="436"/>
      <c r="D16" s="436"/>
      <c r="E16" s="261">
        <v>0</v>
      </c>
      <c r="F16" s="261">
        <v>0</v>
      </c>
      <c r="G16" s="261">
        <v>34476.639999999999</v>
      </c>
      <c r="H16" s="261">
        <v>0</v>
      </c>
    </row>
    <row r="17" spans="1:8" s="41" customFormat="1" ht="15" customHeight="1" x14ac:dyDescent="0.2">
      <c r="A17" s="202">
        <v>41304</v>
      </c>
      <c r="B17" s="436" t="s">
        <v>285</v>
      </c>
      <c r="C17" s="436"/>
      <c r="D17" s="436"/>
      <c r="E17" s="261">
        <v>0</v>
      </c>
      <c r="F17" s="261">
        <v>0</v>
      </c>
      <c r="G17" s="261">
        <v>0</v>
      </c>
      <c r="H17" s="261">
        <v>0</v>
      </c>
    </row>
    <row r="18" spans="1:8" s="41" customFormat="1" ht="15" customHeight="1" x14ac:dyDescent="0.2">
      <c r="A18" s="202">
        <v>41306</v>
      </c>
      <c r="B18" s="436" t="s">
        <v>286</v>
      </c>
      <c r="C18" s="436"/>
      <c r="D18" s="436"/>
      <c r="E18" s="261">
        <v>0</v>
      </c>
      <c r="F18" s="261">
        <v>0</v>
      </c>
      <c r="G18" s="261">
        <v>0</v>
      </c>
      <c r="H18" s="261">
        <v>0</v>
      </c>
    </row>
    <row r="19" spans="1:8" s="41" customFormat="1" ht="15" customHeight="1" x14ac:dyDescent="0.2">
      <c r="A19" s="202">
        <v>415</v>
      </c>
      <c r="B19" s="436" t="s">
        <v>287</v>
      </c>
      <c r="C19" s="436"/>
      <c r="D19" s="436"/>
      <c r="E19" s="261">
        <v>1142.08</v>
      </c>
      <c r="F19" s="261">
        <v>4285.6499999999996</v>
      </c>
      <c r="G19" s="261">
        <v>5728.03</v>
      </c>
      <c r="H19" s="261">
        <v>7313.58</v>
      </c>
    </row>
    <row r="20" spans="1:8" s="41" customFormat="1" ht="15" customHeight="1" x14ac:dyDescent="0.2">
      <c r="A20" s="202">
        <v>416</v>
      </c>
      <c r="B20" s="436" t="s">
        <v>288</v>
      </c>
      <c r="C20" s="436"/>
      <c r="D20" s="436"/>
      <c r="E20" s="261">
        <v>1500000</v>
      </c>
      <c r="F20" s="261">
        <v>8924.7800000000007</v>
      </c>
      <c r="G20" s="261">
        <v>10825.99</v>
      </c>
      <c r="H20" s="261">
        <v>34739.78</v>
      </c>
    </row>
    <row r="21" spans="1:8" s="41" customFormat="1" ht="15" customHeight="1" x14ac:dyDescent="0.2">
      <c r="A21" s="202" t="s">
        <v>289</v>
      </c>
      <c r="B21" s="436" t="s">
        <v>290</v>
      </c>
      <c r="C21" s="436"/>
      <c r="D21" s="436"/>
      <c r="E21" s="261">
        <v>46312</v>
      </c>
      <c r="F21" s="261">
        <v>46312</v>
      </c>
      <c r="G21" s="261">
        <v>71312</v>
      </c>
      <c r="H21" s="261">
        <v>21312</v>
      </c>
    </row>
    <row r="22" spans="1:8" s="41" customFormat="1" ht="15" customHeight="1" x14ac:dyDescent="0.2">
      <c r="A22" s="202" t="s">
        <v>291</v>
      </c>
      <c r="B22" s="436" t="s">
        <v>292</v>
      </c>
      <c r="C22" s="436"/>
      <c r="D22" s="436"/>
      <c r="E22" s="261">
        <v>0</v>
      </c>
      <c r="F22" s="261">
        <v>0</v>
      </c>
      <c r="G22" s="261">
        <v>0</v>
      </c>
      <c r="H22" s="261">
        <v>0</v>
      </c>
    </row>
    <row r="23" spans="1:8" s="41" customFormat="1" ht="15" customHeight="1" x14ac:dyDescent="0.2">
      <c r="A23" s="202" t="s">
        <v>293</v>
      </c>
      <c r="B23" s="436" t="s">
        <v>294</v>
      </c>
      <c r="C23" s="436"/>
      <c r="D23" s="436"/>
      <c r="E23" s="261">
        <v>16498.080000000002</v>
      </c>
      <c r="F23" s="261">
        <v>16134.36</v>
      </c>
      <c r="G23" s="261">
        <v>0</v>
      </c>
      <c r="H23" s="261">
        <v>79045.119999999995</v>
      </c>
    </row>
    <row r="24" spans="1:8" s="41" customFormat="1" ht="15" customHeight="1" x14ac:dyDescent="0.2">
      <c r="A24" s="202" t="s">
        <v>295</v>
      </c>
      <c r="B24" s="436" t="s">
        <v>296</v>
      </c>
      <c r="C24" s="436"/>
      <c r="D24" s="436"/>
      <c r="E24" s="261">
        <v>0</v>
      </c>
      <c r="F24" s="261">
        <v>726</v>
      </c>
      <c r="G24" s="261">
        <v>726</v>
      </c>
      <c r="H24" s="261">
        <v>726</v>
      </c>
    </row>
    <row r="25" spans="1:8" s="41" customFormat="1" ht="15" customHeight="1" x14ac:dyDescent="0.2">
      <c r="A25" s="202" t="s">
        <v>297</v>
      </c>
      <c r="B25" s="436" t="s">
        <v>298</v>
      </c>
      <c r="C25" s="436"/>
      <c r="D25" s="436"/>
      <c r="E25" s="261">
        <v>0</v>
      </c>
      <c r="F25" s="261">
        <v>0</v>
      </c>
      <c r="G25" s="261">
        <v>0</v>
      </c>
      <c r="H25" s="261">
        <v>0</v>
      </c>
    </row>
    <row r="26" spans="1:8" s="41" customFormat="1" ht="15" customHeight="1" x14ac:dyDescent="0.2">
      <c r="A26" s="202" t="s">
        <v>299</v>
      </c>
      <c r="B26" s="436" t="s">
        <v>300</v>
      </c>
      <c r="C26" s="436"/>
      <c r="D26" s="436"/>
      <c r="E26" s="261">
        <v>0</v>
      </c>
      <c r="F26" s="261">
        <v>0</v>
      </c>
      <c r="G26" s="261">
        <v>0</v>
      </c>
      <c r="H26" s="261">
        <v>0</v>
      </c>
    </row>
    <row r="27" spans="1:8" s="41" customFormat="1" ht="15" customHeight="1" x14ac:dyDescent="0.2">
      <c r="D27" s="203" t="s">
        <v>130</v>
      </c>
      <c r="E27" s="204">
        <f>SUM(E7:E26)</f>
        <v>2374070.69</v>
      </c>
      <c r="F27" s="204">
        <f>SUM(F7:F26)</f>
        <v>2008226.87</v>
      </c>
      <c r="G27" s="204">
        <f>SUM(G7:G26)</f>
        <v>1385676.7</v>
      </c>
      <c r="H27" s="204">
        <f>SUM(H7:H26)</f>
        <v>1263482.44</v>
      </c>
    </row>
  </sheetData>
  <mergeCells count="21">
    <mergeCell ref="B26:D26"/>
    <mergeCell ref="B21:D21"/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A1:B1"/>
    <mergeCell ref="B7:D7"/>
    <mergeCell ref="B8:D8"/>
    <mergeCell ref="B9:D9"/>
    <mergeCell ref="B10:D10"/>
  </mergeCells>
  <pageMargins left="0.35416666666666702" right="0.35416666666666702" top="0.39374999999999999" bottom="0.51180555555555496" header="0.51180555555555496" footer="0.51180555555555496"/>
  <pageSetup paperSize="9" firstPageNumber="0" fitToWidth="0" orientation="landscape" horizontalDpi="300" verticalDpi="300"/>
  <headerFooter>
    <oddFooter>&amp;RPage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96"/>
  <sheetViews>
    <sheetView workbookViewId="0">
      <selection activeCell="M25" sqref="M25"/>
    </sheetView>
  </sheetViews>
  <sheetFormatPr baseColWidth="10" defaultColWidth="11" defaultRowHeight="12.75" x14ac:dyDescent="0.2"/>
  <cols>
    <col min="1" max="1" width="11" customWidth="1"/>
    <col min="2" max="2" width="19.28515625" customWidth="1"/>
    <col min="3" max="3" width="18.7109375" customWidth="1"/>
    <col min="4" max="4" width="13.28515625" customWidth="1"/>
    <col min="5" max="5" width="15.7109375" customWidth="1"/>
    <col min="6" max="6" width="14.7109375" customWidth="1"/>
    <col min="7" max="10" width="14.5703125" customWidth="1"/>
    <col min="11" max="11" width="14.42578125" customWidth="1"/>
  </cols>
  <sheetData>
    <row r="1" spans="1:12" x14ac:dyDescent="0.2">
      <c r="A1" s="33" t="s">
        <v>19</v>
      </c>
      <c r="B1" s="34"/>
      <c r="C1" s="34"/>
      <c r="D1" s="406" t="s">
        <v>0</v>
      </c>
      <c r="E1" s="406"/>
      <c r="F1" s="406"/>
      <c r="G1" s="406" t="str">
        <f>Coordonnées!C1</f>
        <v>GOUVY</v>
      </c>
      <c r="H1" s="406"/>
      <c r="I1" s="34"/>
      <c r="J1" s="35" t="s">
        <v>6</v>
      </c>
      <c r="K1" s="36">
        <f>Coordonnées!E1</f>
        <v>82037</v>
      </c>
    </row>
    <row r="2" spans="1:12" x14ac:dyDescent="0.2">
      <c r="A2" s="37"/>
      <c r="B2" s="38"/>
      <c r="C2" s="31"/>
      <c r="D2" s="31"/>
      <c r="E2" s="31"/>
      <c r="F2" s="38"/>
      <c r="G2" s="31"/>
      <c r="H2" s="31"/>
      <c r="I2" s="31"/>
      <c r="J2" s="38" t="s">
        <v>7</v>
      </c>
      <c r="K2" s="39">
        <f>Coordonnées!E2</f>
        <v>2024</v>
      </c>
    </row>
    <row r="3" spans="1:12" ht="3.6" customHeight="1" x14ac:dyDescent="0.2"/>
    <row r="4" spans="1:12" ht="26.45" customHeight="1" x14ac:dyDescent="0.2">
      <c r="E4" s="1" t="s">
        <v>103</v>
      </c>
    </row>
    <row r="5" spans="1:12" ht="26.45" customHeight="1" x14ac:dyDescent="0.2">
      <c r="A5" s="1"/>
      <c r="E5" s="18" t="s">
        <v>301</v>
      </c>
      <c r="G5" s="60"/>
    </row>
    <row r="6" spans="1:12" s="42" customFormat="1" ht="13.5" customHeight="1" x14ac:dyDescent="0.2">
      <c r="A6" s="41"/>
      <c r="B6" s="41"/>
      <c r="C6" s="41"/>
      <c r="D6" s="41"/>
      <c r="E6" s="437" t="s">
        <v>302</v>
      </c>
      <c r="F6" s="437"/>
      <c r="G6" s="437"/>
      <c r="H6" s="437"/>
      <c r="I6" s="437"/>
      <c r="J6" s="437"/>
      <c r="K6" s="437"/>
      <c r="L6" s="41"/>
    </row>
    <row r="7" spans="1:12" s="42" customFormat="1" ht="18" customHeight="1" x14ac:dyDescent="0.2">
      <c r="A7" s="41"/>
      <c r="B7" s="41"/>
      <c r="C7" s="205" t="s">
        <v>303</v>
      </c>
      <c r="D7" s="41"/>
      <c r="E7" s="206" t="s">
        <v>304</v>
      </c>
      <c r="F7" s="207"/>
      <c r="G7" s="113">
        <f>H7-1</f>
        <v>2021</v>
      </c>
      <c r="H7" s="113">
        <f>I7-1</f>
        <v>2022</v>
      </c>
      <c r="I7" s="113">
        <f>J7-1</f>
        <v>2023</v>
      </c>
      <c r="J7" s="113">
        <f>K2</f>
        <v>2024</v>
      </c>
      <c r="K7" s="128" t="s">
        <v>130</v>
      </c>
      <c r="L7" s="41"/>
    </row>
    <row r="8" spans="1:12" s="42" customFormat="1" ht="16.149999999999999" customHeight="1" x14ac:dyDescent="0.2">
      <c r="A8" s="208"/>
      <c r="B8" s="208"/>
      <c r="C8" s="209" t="s">
        <v>305</v>
      </c>
      <c r="D8" s="210"/>
      <c r="E8" s="438" t="s">
        <v>306</v>
      </c>
      <c r="F8" s="438"/>
      <c r="G8" s="212">
        <v>0</v>
      </c>
      <c r="H8" s="212">
        <v>0</v>
      </c>
      <c r="I8" s="212">
        <v>0</v>
      </c>
      <c r="J8" s="212">
        <v>4388.91</v>
      </c>
      <c r="K8" s="213">
        <f t="shared" ref="K8:K21" si="0">SUM(G8:J8)</f>
        <v>4388.91</v>
      </c>
      <c r="L8" s="41"/>
    </row>
    <row r="9" spans="1:12" s="42" customFormat="1" ht="16.149999999999999" customHeight="1" x14ac:dyDescent="0.2">
      <c r="A9" s="214" t="s">
        <v>307</v>
      </c>
      <c r="B9" s="214"/>
      <c r="C9" s="215" t="s">
        <v>304</v>
      </c>
      <c r="D9" s="216"/>
      <c r="E9" s="438" t="s">
        <v>308</v>
      </c>
      <c r="F9" s="438"/>
      <c r="G9" s="212">
        <v>56347.7</v>
      </c>
      <c r="H9" s="212">
        <v>86691.66</v>
      </c>
      <c r="I9" s="212">
        <v>140508.98000000001</v>
      </c>
      <c r="J9" s="212">
        <v>57007.81</v>
      </c>
      <c r="K9" s="213">
        <f t="shared" si="0"/>
        <v>340556.14999999997</v>
      </c>
      <c r="L9" s="41"/>
    </row>
    <row r="10" spans="1:12" s="42" customFormat="1" ht="16.149999999999999" customHeight="1" x14ac:dyDescent="0.2">
      <c r="A10" s="214"/>
      <c r="B10" s="214"/>
      <c r="C10" s="112" t="s">
        <v>309</v>
      </c>
      <c r="D10" s="216"/>
      <c r="E10" s="438" t="s">
        <v>310</v>
      </c>
      <c r="F10" s="438"/>
      <c r="G10" s="217">
        <v>0</v>
      </c>
      <c r="H10" s="217">
        <v>0</v>
      </c>
      <c r="I10" s="217">
        <v>0</v>
      </c>
      <c r="J10" s="217">
        <v>0</v>
      </c>
      <c r="K10" s="213">
        <f t="shared" si="0"/>
        <v>0</v>
      </c>
      <c r="L10" s="41"/>
    </row>
    <row r="11" spans="1:12" s="42" customFormat="1" ht="16.149999999999999" customHeight="1" x14ac:dyDescent="0.2">
      <c r="A11" s="410">
        <f>A14-1</f>
        <v>2021</v>
      </c>
      <c r="B11" s="218" t="s">
        <v>311</v>
      </c>
      <c r="C11" s="219">
        <v>3134900</v>
      </c>
      <c r="D11" s="220"/>
      <c r="E11" s="438" t="s">
        <v>312</v>
      </c>
      <c r="F11" s="438"/>
      <c r="G11" s="217">
        <v>290522.14</v>
      </c>
      <c r="H11" s="217">
        <v>1591885.18</v>
      </c>
      <c r="I11" s="217">
        <v>1402996.67</v>
      </c>
      <c r="J11" s="217">
        <v>1921036.07</v>
      </c>
      <c r="K11" s="213">
        <f t="shared" si="0"/>
        <v>5206440.0599999996</v>
      </c>
      <c r="L11" s="41"/>
    </row>
    <row r="12" spans="1:12" s="42" customFormat="1" ht="16.149999999999999" customHeight="1" x14ac:dyDescent="0.2">
      <c r="A12" s="410">
        <v>917813.38</v>
      </c>
      <c r="B12" s="439" t="s">
        <v>313</v>
      </c>
      <c r="C12" s="221">
        <v>652275.02</v>
      </c>
      <c r="D12" s="220"/>
      <c r="E12" s="438" t="s">
        <v>314</v>
      </c>
      <c r="F12" s="438"/>
      <c r="G12" s="217">
        <v>0</v>
      </c>
      <c r="H12" s="217">
        <v>0</v>
      </c>
      <c r="I12" s="217">
        <v>0</v>
      </c>
      <c r="J12" s="217">
        <v>0</v>
      </c>
      <c r="K12" s="213">
        <f t="shared" si="0"/>
        <v>0</v>
      </c>
      <c r="L12" s="41"/>
    </row>
    <row r="13" spans="1:12" s="42" customFormat="1" ht="16.149999999999999" customHeight="1" x14ac:dyDescent="0.2">
      <c r="A13" s="410">
        <v>917813.38</v>
      </c>
      <c r="B13" s="439"/>
      <c r="C13" s="222"/>
      <c r="D13" s="223"/>
      <c r="E13" s="438" t="s">
        <v>315</v>
      </c>
      <c r="F13" s="438"/>
      <c r="G13" s="217">
        <v>15500</v>
      </c>
      <c r="H13" s="217">
        <v>0</v>
      </c>
      <c r="I13" s="217">
        <v>8357.43</v>
      </c>
      <c r="J13" s="217">
        <v>342212.78</v>
      </c>
      <c r="K13" s="213">
        <f t="shared" si="0"/>
        <v>366070.21</v>
      </c>
      <c r="L13" s="41"/>
    </row>
    <row r="14" spans="1:12" s="42" customFormat="1" ht="16.149999999999999" customHeight="1" x14ac:dyDescent="0.2">
      <c r="A14" s="410">
        <f>A17-1</f>
        <v>2022</v>
      </c>
      <c r="B14" s="218" t="s">
        <v>311</v>
      </c>
      <c r="C14" s="219">
        <v>10738500</v>
      </c>
      <c r="D14" s="220"/>
      <c r="E14" s="438" t="s">
        <v>316</v>
      </c>
      <c r="F14" s="438"/>
      <c r="G14" s="217">
        <v>198747.96</v>
      </c>
      <c r="H14" s="217">
        <v>486427.21</v>
      </c>
      <c r="I14" s="217">
        <v>561689.14</v>
      </c>
      <c r="J14" s="217">
        <v>132164.6</v>
      </c>
      <c r="K14" s="213">
        <f t="shared" si="0"/>
        <v>1379028.9100000001</v>
      </c>
      <c r="L14" s="41"/>
    </row>
    <row r="15" spans="1:12" s="42" customFormat="1" ht="16.149999999999999" customHeight="1" x14ac:dyDescent="0.2">
      <c r="A15" s="410">
        <v>917813.38</v>
      </c>
      <c r="B15" s="439" t="s">
        <v>313</v>
      </c>
      <c r="C15" s="221">
        <v>9515104.4100000001</v>
      </c>
      <c r="D15" s="220"/>
      <c r="E15" s="438" t="s">
        <v>317</v>
      </c>
      <c r="F15" s="438"/>
      <c r="G15" s="217">
        <v>59384.67</v>
      </c>
      <c r="H15" s="217">
        <v>6815900.3399999999</v>
      </c>
      <c r="I15" s="217">
        <v>180677.18</v>
      </c>
      <c r="J15" s="217">
        <v>702730.13</v>
      </c>
      <c r="K15" s="213">
        <f t="shared" si="0"/>
        <v>7758692.3199999994</v>
      </c>
      <c r="L15" s="41"/>
    </row>
    <row r="16" spans="1:12" s="42" customFormat="1" ht="16.149999999999999" customHeight="1" x14ac:dyDescent="0.2">
      <c r="A16" s="410">
        <v>917813.38</v>
      </c>
      <c r="B16" s="439"/>
      <c r="C16" s="222"/>
      <c r="D16" s="223"/>
      <c r="E16" s="438" t="s">
        <v>318</v>
      </c>
      <c r="F16" s="438"/>
      <c r="G16" s="217">
        <v>0</v>
      </c>
      <c r="H16" s="217">
        <v>0</v>
      </c>
      <c r="I16" s="217">
        <v>0</v>
      </c>
      <c r="J16" s="217">
        <v>0</v>
      </c>
      <c r="K16" s="213">
        <f t="shared" si="0"/>
        <v>0</v>
      </c>
      <c r="L16" s="41"/>
    </row>
    <row r="17" spans="1:12" s="42" customFormat="1" ht="16.149999999999999" customHeight="1" x14ac:dyDescent="0.2">
      <c r="A17" s="410">
        <f>A20-1</f>
        <v>2023</v>
      </c>
      <c r="B17" s="218" t="s">
        <v>311</v>
      </c>
      <c r="C17" s="219">
        <v>4389000</v>
      </c>
      <c r="D17" s="220"/>
      <c r="E17" s="438" t="s">
        <v>319</v>
      </c>
      <c r="F17" s="438"/>
      <c r="G17" s="217">
        <v>1345.73</v>
      </c>
      <c r="H17" s="217">
        <v>1158.03</v>
      </c>
      <c r="I17" s="217">
        <v>79000</v>
      </c>
      <c r="J17" s="217">
        <v>0</v>
      </c>
      <c r="K17" s="213">
        <f t="shared" si="0"/>
        <v>81503.759999999995</v>
      </c>
      <c r="L17" s="41"/>
    </row>
    <row r="18" spans="1:12" s="42" customFormat="1" ht="16.149999999999999" customHeight="1" x14ac:dyDescent="0.2">
      <c r="A18" s="410">
        <v>917813.38</v>
      </c>
      <c r="B18" s="439" t="s">
        <v>313</v>
      </c>
      <c r="C18" s="221">
        <v>3098685.28</v>
      </c>
      <c r="D18" s="220"/>
      <c r="E18" s="438" t="s">
        <v>320</v>
      </c>
      <c r="F18" s="438"/>
      <c r="G18" s="217">
        <v>0</v>
      </c>
      <c r="H18" s="217">
        <v>21205.919999999998</v>
      </c>
      <c r="I18" s="217">
        <v>3512.55</v>
      </c>
      <c r="J18" s="217">
        <v>2768.82</v>
      </c>
      <c r="K18" s="213">
        <f t="shared" si="0"/>
        <v>27487.289999999997</v>
      </c>
      <c r="L18" s="41"/>
    </row>
    <row r="19" spans="1:12" s="42" customFormat="1" ht="16.149999999999999" customHeight="1" x14ac:dyDescent="0.2">
      <c r="A19" s="410">
        <v>917813.38</v>
      </c>
      <c r="B19" s="439"/>
      <c r="C19" s="222"/>
      <c r="D19" s="223"/>
      <c r="E19" s="211" t="s">
        <v>321</v>
      </c>
      <c r="F19" s="211"/>
      <c r="G19" s="217">
        <v>30426.82</v>
      </c>
      <c r="H19" s="217">
        <v>511836.07</v>
      </c>
      <c r="I19" s="217">
        <v>721943.33</v>
      </c>
      <c r="J19" s="217">
        <v>638829.54</v>
      </c>
      <c r="K19" s="213">
        <f t="shared" si="0"/>
        <v>1903035.76</v>
      </c>
      <c r="L19" s="41"/>
    </row>
    <row r="20" spans="1:12" s="42" customFormat="1" ht="16.149999999999999" customHeight="1" x14ac:dyDescent="0.2">
      <c r="A20" s="410">
        <f>K2</f>
        <v>2024</v>
      </c>
      <c r="B20" s="218" t="s">
        <v>311</v>
      </c>
      <c r="C20" s="219">
        <v>8266600</v>
      </c>
      <c r="D20" s="220"/>
      <c r="E20" s="440" t="s">
        <v>322</v>
      </c>
      <c r="F20" s="440"/>
      <c r="G20" s="217">
        <v>0</v>
      </c>
      <c r="H20" s="217">
        <v>0</v>
      </c>
      <c r="I20" s="217">
        <v>0</v>
      </c>
      <c r="J20" s="217">
        <v>0</v>
      </c>
      <c r="K20" s="213">
        <f t="shared" si="0"/>
        <v>0</v>
      </c>
      <c r="L20" s="41"/>
    </row>
    <row r="21" spans="1:12" s="42" customFormat="1" ht="16.149999999999999" customHeight="1" x14ac:dyDescent="0.2">
      <c r="A21" s="410">
        <v>917813.38</v>
      </c>
      <c r="B21" s="439" t="s">
        <v>313</v>
      </c>
      <c r="C21" s="221">
        <v>3801138.66</v>
      </c>
      <c r="D21" s="220"/>
      <c r="E21" s="211" t="s">
        <v>323</v>
      </c>
      <c r="F21" s="211"/>
      <c r="G21" s="217">
        <v>0</v>
      </c>
      <c r="H21" s="217">
        <v>0</v>
      </c>
      <c r="I21" s="217">
        <v>0</v>
      </c>
      <c r="J21" s="217">
        <v>0</v>
      </c>
      <c r="K21" s="213">
        <f t="shared" si="0"/>
        <v>0</v>
      </c>
      <c r="L21" s="41"/>
    </row>
    <row r="22" spans="1:12" s="42" customFormat="1" ht="16.149999999999999" customHeight="1" x14ac:dyDescent="0.2">
      <c r="A22" s="410">
        <v>917813.38</v>
      </c>
      <c r="B22" s="439"/>
      <c r="C22" s="222"/>
      <c r="D22" s="223"/>
      <c r="E22" s="220"/>
      <c r="F22" s="224" t="s">
        <v>324</v>
      </c>
      <c r="G22" s="225">
        <f>SUM(G8:G21)</f>
        <v>652275.02</v>
      </c>
      <c r="H22" s="225">
        <f>SUM(H8:H21)</f>
        <v>9515104.4100000001</v>
      </c>
      <c r="I22" s="225">
        <f>SUM(I8:I21)</f>
        <v>3098685.28</v>
      </c>
      <c r="J22" s="225">
        <f>SUM(J8:J21)</f>
        <v>3801138.66</v>
      </c>
      <c r="K22" s="225">
        <f>SUM(K8:K21)</f>
        <v>17067203.369999997</v>
      </c>
      <c r="L22" s="41"/>
    </row>
    <row r="23" spans="1:12" s="42" customFormat="1" ht="16.149999999999999" customHeight="1" x14ac:dyDescent="0.2">
      <c r="A23" s="415" t="s">
        <v>325</v>
      </c>
      <c r="B23" s="218" t="s">
        <v>311</v>
      </c>
      <c r="C23" s="219">
        <f>C20+C17+C14+C11</f>
        <v>26529000</v>
      </c>
      <c r="D23" s="220"/>
      <c r="E23" s="220"/>
      <c r="F23" s="220"/>
      <c r="G23" s="220"/>
      <c r="H23" s="220"/>
      <c r="I23" s="220"/>
      <c r="J23" s="41"/>
      <c r="K23" s="41"/>
      <c r="L23" s="41"/>
    </row>
    <row r="24" spans="1:12" s="42" customFormat="1" ht="16.149999999999999" customHeight="1" x14ac:dyDescent="0.2">
      <c r="A24" s="415">
        <v>917813.38</v>
      </c>
      <c r="B24" s="439" t="s">
        <v>313</v>
      </c>
      <c r="C24" s="221">
        <f>C21+C18+C15+C12</f>
        <v>17067203.370000001</v>
      </c>
      <c r="D24" s="220"/>
      <c r="E24" s="220"/>
      <c r="F24" s="220"/>
      <c r="G24" s="220"/>
      <c r="H24" s="220"/>
      <c r="I24" s="220"/>
      <c r="J24" s="41"/>
      <c r="K24" s="41"/>
      <c r="L24" s="41"/>
    </row>
    <row r="25" spans="1:12" s="42" customFormat="1" ht="16.149999999999999" customHeight="1" x14ac:dyDescent="0.2">
      <c r="A25" s="415">
        <v>917813.38</v>
      </c>
      <c r="B25" s="439"/>
      <c r="C25" s="222"/>
      <c r="D25" s="223"/>
      <c r="E25" s="223"/>
      <c r="F25" s="223"/>
      <c r="G25" s="223"/>
      <c r="H25" s="223"/>
      <c r="I25" s="223"/>
      <c r="J25" s="41"/>
      <c r="K25" s="41"/>
      <c r="L25" s="41"/>
    </row>
    <row r="26" spans="1:12" x14ac:dyDescent="0.2">
      <c r="A26" s="111"/>
      <c r="B26" s="226"/>
      <c r="C26" s="223"/>
      <c r="D26" s="223"/>
      <c r="E26" s="223"/>
      <c r="F26" s="223"/>
      <c r="G26" s="223"/>
      <c r="H26" s="223"/>
      <c r="I26" s="223"/>
      <c r="J26" s="18"/>
      <c r="K26" s="18"/>
      <c r="L26" s="18"/>
    </row>
    <row r="27" spans="1:12" x14ac:dyDescent="0.2">
      <c r="A27" s="227">
        <f>D9</f>
        <v>0</v>
      </c>
      <c r="B27" s="228">
        <f>D24</f>
        <v>0</v>
      </c>
      <c r="C27" s="229"/>
      <c r="D27" s="229"/>
      <c r="E27" s="229"/>
      <c r="F27" s="229"/>
      <c r="G27" s="229"/>
      <c r="H27" s="229"/>
      <c r="I27" s="229"/>
    </row>
    <row r="28" spans="1:12" x14ac:dyDescent="0.2">
      <c r="A28" s="227" t="str">
        <f>E7</f>
        <v>Fonctions</v>
      </c>
      <c r="B28" s="228">
        <f>E24</f>
        <v>0</v>
      </c>
      <c r="C28" s="229"/>
      <c r="D28" s="229"/>
      <c r="E28" s="229"/>
      <c r="F28" s="229"/>
      <c r="G28" s="229"/>
      <c r="H28" s="229"/>
      <c r="I28" s="229"/>
    </row>
    <row r="29" spans="1:12" x14ac:dyDescent="0.2">
      <c r="A29" s="227">
        <f>F7</f>
        <v>0</v>
      </c>
      <c r="B29" s="228">
        <f>F24</f>
        <v>0</v>
      </c>
      <c r="C29" s="229"/>
      <c r="D29" s="229"/>
      <c r="E29" s="229"/>
      <c r="F29" s="229"/>
      <c r="G29" s="229"/>
      <c r="H29" s="229"/>
      <c r="I29" s="229"/>
    </row>
    <row r="30" spans="1:12" x14ac:dyDescent="0.2">
      <c r="A30" s="227">
        <f>G7</f>
        <v>2021</v>
      </c>
      <c r="B30" s="228">
        <f>G24</f>
        <v>0</v>
      </c>
      <c r="C30" s="229"/>
      <c r="D30" s="229"/>
      <c r="E30" s="229"/>
      <c r="F30" s="229"/>
      <c r="G30" s="229"/>
      <c r="H30" s="229"/>
      <c r="I30" s="229"/>
    </row>
    <row r="31" spans="1:12" x14ac:dyDescent="0.2">
      <c r="A31" s="227">
        <f>H7</f>
        <v>2022</v>
      </c>
      <c r="B31" s="228">
        <f>H24</f>
        <v>0</v>
      </c>
      <c r="C31" s="229"/>
      <c r="D31" s="229"/>
      <c r="E31" s="229"/>
      <c r="F31" s="229"/>
      <c r="G31" s="229"/>
      <c r="H31" s="229"/>
      <c r="I31" s="229"/>
    </row>
    <row r="32" spans="1:12" x14ac:dyDescent="0.2">
      <c r="A32" s="227">
        <f>I7</f>
        <v>2023</v>
      </c>
      <c r="B32" s="228">
        <f>I24</f>
        <v>0</v>
      </c>
      <c r="C32" s="229"/>
      <c r="D32" s="229"/>
      <c r="E32" s="229"/>
      <c r="F32" s="229"/>
      <c r="G32" s="229"/>
      <c r="H32" s="229"/>
      <c r="I32" s="229"/>
    </row>
    <row r="33" spans="1:7" ht="10.5" customHeight="1" x14ac:dyDescent="0.2"/>
    <row r="34" spans="1:7" ht="26.45" customHeight="1" x14ac:dyDescent="0.2">
      <c r="C34" t="s">
        <v>30</v>
      </c>
    </row>
    <row r="36" spans="1:7" s="42" customFormat="1" ht="15" customHeight="1" x14ac:dyDescent="0.2">
      <c r="C36" s="230">
        <f>D36-1</f>
        <v>2021</v>
      </c>
      <c r="D36" s="230">
        <f>E36-1</f>
        <v>2022</v>
      </c>
      <c r="E36" s="230">
        <f>F36-1</f>
        <v>2023</v>
      </c>
      <c r="F36" s="230">
        <f>K2</f>
        <v>2024</v>
      </c>
      <c r="G36" s="230" t="s">
        <v>130</v>
      </c>
    </row>
    <row r="37" spans="1:7" s="42" customFormat="1" ht="15" customHeight="1" x14ac:dyDescent="0.2">
      <c r="A37" s="441" t="s">
        <v>284</v>
      </c>
      <c r="B37" s="441"/>
      <c r="C37" s="219">
        <v>33826.99</v>
      </c>
      <c r="D37" s="219">
        <v>2464768.63</v>
      </c>
      <c r="E37" s="219">
        <v>139133.19</v>
      </c>
      <c r="F37" s="219">
        <v>0</v>
      </c>
      <c r="G37" s="219">
        <f>SUM(C37:F37)</f>
        <v>2637728.81</v>
      </c>
    </row>
    <row r="38" spans="1:7" s="42" customFormat="1" ht="15" customHeight="1" x14ac:dyDescent="0.2">
      <c r="A38" s="441" t="s">
        <v>326</v>
      </c>
      <c r="B38" s="441"/>
      <c r="C38" s="219">
        <v>236430.56</v>
      </c>
      <c r="D38" s="219">
        <v>2756834.75</v>
      </c>
      <c r="E38" s="219">
        <v>2993304.37</v>
      </c>
      <c r="F38" s="219">
        <v>379929.66</v>
      </c>
      <c r="G38" s="219">
        <f>SUM(C38:F38)</f>
        <v>6366499.3399999999</v>
      </c>
    </row>
    <row r="39" spans="1:7" s="42" customFormat="1" ht="15" customHeight="1" x14ac:dyDescent="0.2">
      <c r="A39" s="441" t="s">
        <v>327</v>
      </c>
      <c r="B39" s="441"/>
      <c r="C39" s="219">
        <v>1146071.04</v>
      </c>
      <c r="D39" s="219">
        <v>2270212.5299999998</v>
      </c>
      <c r="E39" s="219">
        <v>1836800.98</v>
      </c>
      <c r="F39" s="219">
        <v>2679404.63</v>
      </c>
      <c r="G39" s="219">
        <f>SUM(C39:F39)</f>
        <v>7932489.1799999997</v>
      </c>
    </row>
    <row r="40" spans="1:7" s="42" customFormat="1" ht="15" customHeight="1" x14ac:dyDescent="0.2">
      <c r="A40" s="441" t="s">
        <v>328</v>
      </c>
      <c r="B40" s="441"/>
      <c r="C40" s="231">
        <v>1416328.59</v>
      </c>
      <c r="D40" s="231">
        <v>7491815.9100000001</v>
      </c>
      <c r="E40" s="231">
        <v>4969238.54</v>
      </c>
      <c r="F40" s="231">
        <v>3059334.29</v>
      </c>
      <c r="G40" s="232">
        <f>SUM(G37:G39)</f>
        <v>16936717.329999998</v>
      </c>
    </row>
    <row r="41" spans="1:7" s="42" customFormat="1" ht="15" customHeight="1" x14ac:dyDescent="0.2">
      <c r="C41" s="41"/>
      <c r="D41" s="41"/>
      <c r="E41" s="41"/>
      <c r="F41" s="41"/>
      <c r="G41" s="41"/>
    </row>
    <row r="42" spans="1:7" s="42" customFormat="1" ht="15" customHeight="1" x14ac:dyDescent="0.2">
      <c r="A42" s="442" t="s">
        <v>329</v>
      </c>
      <c r="B42" s="442"/>
      <c r="C42" s="233">
        <f>IF(C40=0,"",C39/C40)</f>
        <v>0.8091844280288093</v>
      </c>
      <c r="D42" s="233">
        <f>IF(D40=0,"",D39/D40)</f>
        <v>0.30302566924658986</v>
      </c>
      <c r="E42" s="233">
        <f>IF(E40=0,"",E39/E40)</f>
        <v>0.36963429411058218</v>
      </c>
      <c r="F42" s="233">
        <f>IF(F40=0,"",F39/F40)</f>
        <v>0.875812963218217</v>
      </c>
      <c r="G42" s="233">
        <f>IF(G40=0,"",G39/G40)</f>
        <v>0.46836048718538781</v>
      </c>
    </row>
    <row r="69" spans="1:11" s="42" customFormat="1" ht="15" customHeight="1" x14ac:dyDescent="0.2">
      <c r="E69" s="41" t="s">
        <v>330</v>
      </c>
    </row>
    <row r="70" spans="1:11" s="42" customFormat="1" ht="15" customHeight="1" x14ac:dyDescent="0.2">
      <c r="A70" s="41"/>
      <c r="B70" s="41"/>
      <c r="C70" s="41"/>
      <c r="D70" s="41"/>
      <c r="E70" s="443" t="s">
        <v>331</v>
      </c>
      <c r="F70" s="443"/>
      <c r="G70" s="443"/>
      <c r="H70" s="443"/>
      <c r="I70" s="443"/>
      <c r="J70" s="443"/>
      <c r="K70" s="443"/>
    </row>
    <row r="71" spans="1:11" s="42" customFormat="1" ht="15" customHeight="1" x14ac:dyDescent="0.2">
      <c r="A71" s="41"/>
      <c r="B71" s="41"/>
      <c r="C71" s="205" t="s">
        <v>303</v>
      </c>
      <c r="D71" s="41"/>
      <c r="E71" s="410" t="s">
        <v>304</v>
      </c>
      <c r="F71" s="410"/>
      <c r="G71" s="113">
        <f>H71-1</f>
        <v>2021</v>
      </c>
      <c r="H71" s="113">
        <f>I71-1</f>
        <v>2022</v>
      </c>
      <c r="I71" s="113">
        <f>J71-1</f>
        <v>2023</v>
      </c>
      <c r="J71" s="113">
        <f>K2</f>
        <v>2024</v>
      </c>
      <c r="K71" s="128" t="s">
        <v>130</v>
      </c>
    </row>
    <row r="72" spans="1:11" s="42" customFormat="1" ht="15" customHeight="1" x14ac:dyDescent="0.2">
      <c r="A72" s="208"/>
      <c r="B72" s="111"/>
      <c r="C72" s="209" t="s">
        <v>305</v>
      </c>
      <c r="D72" s="210"/>
      <c r="E72" s="436" t="s">
        <v>332</v>
      </c>
      <c r="F72" s="436"/>
      <c r="G72" s="212">
        <v>0</v>
      </c>
      <c r="H72" s="212">
        <v>0</v>
      </c>
      <c r="I72" s="212">
        <v>0</v>
      </c>
      <c r="J72" s="212">
        <v>4388.91</v>
      </c>
      <c r="K72" s="213">
        <f t="shared" ref="K72:K85" si="1">SUM(G72:J72)</f>
        <v>4388.91</v>
      </c>
    </row>
    <row r="73" spans="1:11" s="42" customFormat="1" ht="15" customHeight="1" x14ac:dyDescent="0.2">
      <c r="A73" s="214" t="s">
        <v>307</v>
      </c>
      <c r="B73" s="214"/>
      <c r="C73" s="112" t="s">
        <v>304</v>
      </c>
      <c r="D73" s="216"/>
      <c r="E73" s="436" t="s">
        <v>308</v>
      </c>
      <c r="F73" s="436"/>
      <c r="G73" s="212">
        <v>28197.06</v>
      </c>
      <c r="H73" s="212">
        <v>49791.66</v>
      </c>
      <c r="I73" s="212">
        <v>39662.639999999999</v>
      </c>
      <c r="J73" s="212">
        <v>22046.5</v>
      </c>
      <c r="K73" s="213">
        <f t="shared" si="1"/>
        <v>139697.85999999999</v>
      </c>
    </row>
    <row r="74" spans="1:11" s="42" customFormat="1" ht="15" customHeight="1" x14ac:dyDescent="0.2">
      <c r="A74" s="214"/>
      <c r="B74" s="214"/>
      <c r="C74" s="112" t="s">
        <v>309</v>
      </c>
      <c r="D74" s="216"/>
      <c r="E74" s="436" t="s">
        <v>310</v>
      </c>
      <c r="F74" s="436"/>
      <c r="G74" s="217">
        <v>0</v>
      </c>
      <c r="H74" s="217">
        <v>0</v>
      </c>
      <c r="I74" s="217">
        <v>0</v>
      </c>
      <c r="J74" s="217">
        <v>0</v>
      </c>
      <c r="K74" s="213">
        <f t="shared" si="1"/>
        <v>0</v>
      </c>
    </row>
    <row r="75" spans="1:11" s="42" customFormat="1" ht="15" customHeight="1" x14ac:dyDescent="0.2">
      <c r="A75" s="410">
        <f>A78-1</f>
        <v>2021</v>
      </c>
      <c r="B75" s="157" t="s">
        <v>311</v>
      </c>
      <c r="C75" s="219">
        <v>3134900</v>
      </c>
      <c r="D75" s="220"/>
      <c r="E75" s="436" t="s">
        <v>312</v>
      </c>
      <c r="F75" s="436"/>
      <c r="G75" s="217">
        <v>99417.61</v>
      </c>
      <c r="H75" s="217">
        <v>129539.24</v>
      </c>
      <c r="I75" s="217">
        <v>350864.12</v>
      </c>
      <c r="J75" s="217">
        <v>363659.79</v>
      </c>
      <c r="K75" s="213">
        <f t="shared" si="1"/>
        <v>943480.76</v>
      </c>
    </row>
    <row r="76" spans="1:11" s="42" customFormat="1" ht="15" customHeight="1" x14ac:dyDescent="0.2">
      <c r="A76" s="410">
        <v>917813.38</v>
      </c>
      <c r="B76" s="157" t="s">
        <v>333</v>
      </c>
      <c r="C76" s="219">
        <v>368737.23</v>
      </c>
      <c r="D76" s="220"/>
      <c r="E76" s="436" t="s">
        <v>314</v>
      </c>
      <c r="F76" s="436"/>
      <c r="G76" s="217">
        <v>0</v>
      </c>
      <c r="H76" s="217">
        <v>0</v>
      </c>
      <c r="I76" s="217">
        <v>0</v>
      </c>
      <c r="J76" s="217">
        <v>0</v>
      </c>
      <c r="K76" s="213">
        <f t="shared" si="1"/>
        <v>0</v>
      </c>
    </row>
    <row r="77" spans="1:11" s="42" customFormat="1" ht="15" customHeight="1" x14ac:dyDescent="0.2">
      <c r="A77" s="410">
        <v>917813.38</v>
      </c>
      <c r="B77" s="157"/>
      <c r="C77" s="234"/>
      <c r="D77" s="223"/>
      <c r="E77" s="436" t="s">
        <v>315</v>
      </c>
      <c r="F77" s="436"/>
      <c r="G77" s="217">
        <v>11728.31</v>
      </c>
      <c r="H77" s="217">
        <v>0</v>
      </c>
      <c r="I77" s="217">
        <v>6626.15</v>
      </c>
      <c r="J77" s="217">
        <v>4957.28</v>
      </c>
      <c r="K77" s="213">
        <f t="shared" si="1"/>
        <v>23311.739999999998</v>
      </c>
    </row>
    <row r="78" spans="1:11" s="42" customFormat="1" ht="15" customHeight="1" x14ac:dyDescent="0.2">
      <c r="A78" s="410">
        <f>A81-1</f>
        <v>2022</v>
      </c>
      <c r="B78" s="157" t="s">
        <v>311</v>
      </c>
      <c r="C78" s="219">
        <v>10738500</v>
      </c>
      <c r="D78" s="220"/>
      <c r="E78" s="436" t="s">
        <v>316</v>
      </c>
      <c r="F78" s="436"/>
      <c r="G78" s="217">
        <v>185921.46</v>
      </c>
      <c r="H78" s="217">
        <v>19747.55</v>
      </c>
      <c r="I78" s="217">
        <v>21460.880000000001</v>
      </c>
      <c r="J78" s="217">
        <v>66463.039999999994</v>
      </c>
      <c r="K78" s="213">
        <f t="shared" si="1"/>
        <v>293592.93</v>
      </c>
    </row>
    <row r="79" spans="1:11" s="42" customFormat="1" ht="15" customHeight="1" x14ac:dyDescent="0.2">
      <c r="A79" s="410">
        <v>917813.38</v>
      </c>
      <c r="B79" s="157" t="s">
        <v>333</v>
      </c>
      <c r="C79" s="219">
        <v>426759.55</v>
      </c>
      <c r="D79" s="220"/>
      <c r="E79" s="436" t="s">
        <v>317</v>
      </c>
      <c r="F79" s="436"/>
      <c r="G79" s="217">
        <v>30743.63</v>
      </c>
      <c r="H79" s="217">
        <v>119360.34</v>
      </c>
      <c r="I79" s="217">
        <v>19292.810000000001</v>
      </c>
      <c r="J79" s="217">
        <v>313536.51</v>
      </c>
      <c r="K79" s="213">
        <f t="shared" si="1"/>
        <v>482933.29000000004</v>
      </c>
    </row>
    <row r="80" spans="1:11" s="42" customFormat="1" ht="15" customHeight="1" x14ac:dyDescent="0.2">
      <c r="A80" s="410">
        <v>917813.38</v>
      </c>
      <c r="B80" s="157"/>
      <c r="C80" s="234"/>
      <c r="D80" s="223"/>
      <c r="E80" s="436" t="s">
        <v>334</v>
      </c>
      <c r="F80" s="436"/>
      <c r="G80" s="212">
        <v>0</v>
      </c>
      <c r="H80" s="212">
        <v>0</v>
      </c>
      <c r="I80" s="212">
        <v>0</v>
      </c>
      <c r="J80" s="212">
        <v>0</v>
      </c>
      <c r="K80" s="213">
        <f t="shared" si="1"/>
        <v>0</v>
      </c>
    </row>
    <row r="81" spans="1:11" s="42" customFormat="1" ht="15" customHeight="1" x14ac:dyDescent="0.2">
      <c r="A81" s="410">
        <f>A84-1</f>
        <v>2023</v>
      </c>
      <c r="B81" s="157" t="s">
        <v>311</v>
      </c>
      <c r="C81" s="219">
        <v>4389000</v>
      </c>
      <c r="D81" s="220"/>
      <c r="E81" s="436" t="s">
        <v>319</v>
      </c>
      <c r="F81" s="436"/>
      <c r="G81" s="217">
        <v>367.02</v>
      </c>
      <c r="H81" s="217">
        <v>0</v>
      </c>
      <c r="I81" s="217">
        <v>0</v>
      </c>
      <c r="J81" s="217">
        <v>0</v>
      </c>
      <c r="K81" s="213">
        <f t="shared" si="1"/>
        <v>367.02</v>
      </c>
    </row>
    <row r="82" spans="1:11" s="42" customFormat="1" ht="15" customHeight="1" x14ac:dyDescent="0.2">
      <c r="A82" s="410">
        <v>917813.38</v>
      </c>
      <c r="B82" s="157" t="s">
        <v>333</v>
      </c>
      <c r="C82" s="219">
        <v>646550.52</v>
      </c>
      <c r="D82" s="220"/>
      <c r="E82" s="436" t="s">
        <v>320</v>
      </c>
      <c r="F82" s="436"/>
      <c r="G82" s="217">
        <v>0</v>
      </c>
      <c r="H82" s="217">
        <v>21125.95</v>
      </c>
      <c r="I82" s="217">
        <v>3266.97</v>
      </c>
      <c r="J82" s="217">
        <v>509.88</v>
      </c>
      <c r="K82" s="213">
        <f t="shared" si="1"/>
        <v>24902.800000000003</v>
      </c>
    </row>
    <row r="83" spans="1:11" s="42" customFormat="1" ht="15" customHeight="1" x14ac:dyDescent="0.2">
      <c r="A83" s="410">
        <v>917813.38</v>
      </c>
      <c r="B83" s="157"/>
      <c r="C83" s="234"/>
      <c r="D83" s="223"/>
      <c r="E83" s="127" t="s">
        <v>321</v>
      </c>
      <c r="F83" s="127"/>
      <c r="G83" s="217">
        <v>12362.14</v>
      </c>
      <c r="H83" s="217">
        <v>87194.81</v>
      </c>
      <c r="I83" s="217">
        <v>205376.95</v>
      </c>
      <c r="J83" s="217">
        <v>290003.88</v>
      </c>
      <c r="K83" s="213">
        <f t="shared" si="1"/>
        <v>594937.78</v>
      </c>
    </row>
    <row r="84" spans="1:11" s="42" customFormat="1" ht="15" customHeight="1" x14ac:dyDescent="0.2">
      <c r="A84" s="410">
        <f>K2</f>
        <v>2024</v>
      </c>
      <c r="B84" s="157" t="s">
        <v>311</v>
      </c>
      <c r="C84" s="219">
        <v>8266600</v>
      </c>
      <c r="D84" s="220"/>
      <c r="E84" s="444" t="s">
        <v>322</v>
      </c>
      <c r="F84" s="444"/>
      <c r="G84" s="217">
        <v>0</v>
      </c>
      <c r="H84" s="217">
        <v>0</v>
      </c>
      <c r="I84" s="217">
        <v>0</v>
      </c>
      <c r="J84" s="217">
        <v>0</v>
      </c>
      <c r="K84" s="213">
        <f t="shared" si="1"/>
        <v>0</v>
      </c>
    </row>
    <row r="85" spans="1:11" s="42" customFormat="1" ht="15" customHeight="1" x14ac:dyDescent="0.2">
      <c r="A85" s="410">
        <v>917813.38</v>
      </c>
      <c r="B85" s="157" t="s">
        <v>333</v>
      </c>
      <c r="C85" s="219">
        <v>1065565.79</v>
      </c>
      <c r="D85" s="220"/>
      <c r="E85" s="127" t="s">
        <v>323</v>
      </c>
      <c r="F85" s="127"/>
      <c r="G85" s="217">
        <v>0</v>
      </c>
      <c r="H85" s="217">
        <v>0</v>
      </c>
      <c r="I85" s="217">
        <v>0</v>
      </c>
      <c r="J85" s="217">
        <v>0</v>
      </c>
      <c r="K85" s="213">
        <f t="shared" si="1"/>
        <v>0</v>
      </c>
    </row>
    <row r="86" spans="1:11" s="42" customFormat="1" ht="15" customHeight="1" x14ac:dyDescent="0.2">
      <c r="A86" s="410">
        <v>917813.38</v>
      </c>
      <c r="B86" s="157"/>
      <c r="C86" s="234"/>
      <c r="D86" s="223"/>
      <c r="E86" s="220"/>
      <c r="F86" s="224" t="s">
        <v>324</v>
      </c>
      <c r="G86" s="225">
        <f>SUM(G72:G85)</f>
        <v>368737.23000000004</v>
      </c>
      <c r="H86" s="225">
        <f>SUM(H72:H85)</f>
        <v>426759.55000000005</v>
      </c>
      <c r="I86" s="225">
        <f>SUM(I72:I85)</f>
        <v>646550.52</v>
      </c>
      <c r="J86" s="225">
        <f>SUM(J72:J85)</f>
        <v>1065565.79</v>
      </c>
      <c r="K86" s="225">
        <f>SUM(K72:K85)</f>
        <v>2507613.09</v>
      </c>
    </row>
    <row r="87" spans="1:11" s="42" customFormat="1" ht="15" customHeight="1" x14ac:dyDescent="0.2">
      <c r="A87" s="415" t="s">
        <v>325</v>
      </c>
      <c r="B87" s="157" t="s">
        <v>311</v>
      </c>
      <c r="C87" s="219">
        <f>C84+C81+C78+C75</f>
        <v>26529000</v>
      </c>
      <c r="D87" s="235"/>
      <c r="E87" s="235"/>
      <c r="F87" s="235"/>
      <c r="G87" s="235"/>
      <c r="H87" s="235"/>
      <c r="I87" s="235"/>
    </row>
    <row r="88" spans="1:11" s="42" customFormat="1" ht="15" customHeight="1" x14ac:dyDescent="0.2">
      <c r="A88" s="415">
        <v>917813.38</v>
      </c>
      <c r="B88" s="157" t="s">
        <v>333</v>
      </c>
      <c r="C88" s="219">
        <f>C85+C82+C79+C76</f>
        <v>2507613.09</v>
      </c>
      <c r="D88" s="235"/>
      <c r="E88" s="235"/>
      <c r="F88" s="235"/>
      <c r="G88" s="235"/>
      <c r="H88" s="235"/>
      <c r="I88" s="235"/>
    </row>
    <row r="89" spans="1:11" s="42" customFormat="1" ht="15" customHeight="1" x14ac:dyDescent="0.2">
      <c r="A89" s="415">
        <v>917813.38</v>
      </c>
      <c r="B89" s="157"/>
      <c r="C89" s="234"/>
      <c r="D89" s="229"/>
      <c r="E89" s="229"/>
      <c r="F89" s="229"/>
      <c r="G89" s="229"/>
      <c r="H89" s="229"/>
      <c r="I89" s="229"/>
    </row>
    <row r="90" spans="1:11" x14ac:dyDescent="0.2">
      <c r="A90" s="236"/>
      <c r="B90" s="237"/>
      <c r="C90" s="229"/>
      <c r="D90" s="229"/>
      <c r="E90" s="229"/>
      <c r="F90" s="229"/>
      <c r="G90" s="229"/>
      <c r="H90" s="229"/>
      <c r="I90" s="229"/>
    </row>
    <row r="91" spans="1:11" x14ac:dyDescent="0.2">
      <c r="A91" s="227">
        <f>D73</f>
        <v>0</v>
      </c>
      <c r="B91" s="228">
        <f>D88</f>
        <v>0</v>
      </c>
      <c r="C91" s="229"/>
      <c r="D91" s="229"/>
      <c r="E91" s="229"/>
      <c r="F91" s="229"/>
      <c r="G91" s="229"/>
      <c r="H91" s="229"/>
      <c r="I91" s="229"/>
    </row>
    <row r="92" spans="1:11" x14ac:dyDescent="0.2">
      <c r="A92" s="227" t="str">
        <f>E71</f>
        <v>Fonctions</v>
      </c>
      <c r="B92" s="228">
        <f>E88</f>
        <v>0</v>
      </c>
      <c r="C92" s="229"/>
      <c r="D92" s="229"/>
      <c r="E92" s="229"/>
      <c r="F92" s="229"/>
      <c r="G92" s="229"/>
      <c r="H92" s="229"/>
      <c r="I92" s="229"/>
    </row>
    <row r="93" spans="1:11" x14ac:dyDescent="0.2">
      <c r="A93" s="227">
        <f>F71</f>
        <v>0</v>
      </c>
      <c r="B93" s="228">
        <f>F88</f>
        <v>0</v>
      </c>
      <c r="C93" s="229"/>
      <c r="D93" s="229"/>
      <c r="E93" s="229"/>
      <c r="F93" s="229"/>
      <c r="G93" s="229"/>
      <c r="H93" s="229"/>
      <c r="I93" s="229"/>
    </row>
    <row r="94" spans="1:11" x14ac:dyDescent="0.2">
      <c r="A94" s="227">
        <f>G71</f>
        <v>2021</v>
      </c>
      <c r="B94" s="228">
        <f>G88</f>
        <v>0</v>
      </c>
      <c r="C94" s="229"/>
      <c r="D94" s="229"/>
      <c r="E94" s="229"/>
      <c r="F94" s="229"/>
      <c r="G94" s="229"/>
      <c r="H94" s="229"/>
      <c r="I94" s="229"/>
    </row>
    <row r="95" spans="1:11" x14ac:dyDescent="0.2">
      <c r="A95" s="227">
        <f>H71</f>
        <v>2022</v>
      </c>
      <c r="B95" s="228">
        <f>H88</f>
        <v>0</v>
      </c>
      <c r="C95" s="229"/>
      <c r="D95" s="229"/>
      <c r="E95" s="229"/>
      <c r="F95" s="229"/>
      <c r="G95" s="229"/>
      <c r="H95" s="229"/>
      <c r="I95" s="229"/>
    </row>
    <row r="96" spans="1:11" x14ac:dyDescent="0.2">
      <c r="A96" s="227">
        <f>I71</f>
        <v>2023</v>
      </c>
      <c r="B96" s="228">
        <f>I88</f>
        <v>0</v>
      </c>
      <c r="C96" s="229"/>
      <c r="D96" s="229"/>
      <c r="E96" s="229"/>
      <c r="F96" s="229"/>
      <c r="G96" s="229"/>
      <c r="H96" s="229"/>
      <c r="I96" s="229"/>
    </row>
  </sheetData>
  <mergeCells count="49">
    <mergeCell ref="A84:A86"/>
    <mergeCell ref="E84:F84"/>
    <mergeCell ref="A87:A89"/>
    <mergeCell ref="A78:A80"/>
    <mergeCell ref="E78:F78"/>
    <mergeCell ref="E79:F79"/>
    <mergeCell ref="E80:F80"/>
    <mergeCell ref="A81:A83"/>
    <mergeCell ref="E81:F81"/>
    <mergeCell ref="E82:F82"/>
    <mergeCell ref="E73:F73"/>
    <mergeCell ref="E74:F74"/>
    <mergeCell ref="A75:A77"/>
    <mergeCell ref="E75:F75"/>
    <mergeCell ref="E76:F76"/>
    <mergeCell ref="E77:F77"/>
    <mergeCell ref="A40:B40"/>
    <mergeCell ref="A42:B42"/>
    <mergeCell ref="E70:K70"/>
    <mergeCell ref="E71:F71"/>
    <mergeCell ref="E72:F72"/>
    <mergeCell ref="A23:A25"/>
    <mergeCell ref="B24:B25"/>
    <mergeCell ref="A37:B37"/>
    <mergeCell ref="A38:B38"/>
    <mergeCell ref="A39:B39"/>
    <mergeCell ref="A17:A19"/>
    <mergeCell ref="E17:F17"/>
    <mergeCell ref="B18:B19"/>
    <mergeCell ref="E18:F18"/>
    <mergeCell ref="A20:A22"/>
    <mergeCell ref="E20:F20"/>
    <mergeCell ref="B21:B22"/>
    <mergeCell ref="A14:A16"/>
    <mergeCell ref="E14:F14"/>
    <mergeCell ref="B15:B16"/>
    <mergeCell ref="E15:F15"/>
    <mergeCell ref="E16:F16"/>
    <mergeCell ref="E10:F10"/>
    <mergeCell ref="A11:A13"/>
    <mergeCell ref="E11:F11"/>
    <mergeCell ref="B12:B13"/>
    <mergeCell ref="E12:F12"/>
    <mergeCell ref="E13:F13"/>
    <mergeCell ref="D1:F1"/>
    <mergeCell ref="G1:H1"/>
    <mergeCell ref="E6:K6"/>
    <mergeCell ref="E8:F8"/>
    <mergeCell ref="E9:F9"/>
  </mergeCells>
  <pageMargins left="0.35416666666666702" right="0.35416666666666702" top="0.39374999999999999" bottom="0.51180555555555496" header="0.51180555555555496" footer="0.51180555555555496"/>
  <pageSetup paperSize="9" firstPageNumber="0" fitToHeight="0" orientation="landscape" horizontalDpi="300" verticalDpi="300"/>
  <headerFooter>
    <oddFooter>&amp;RPage &amp;P</oddFooter>
  </headerFooter>
  <rowBreaks count="2" manualBreakCount="2">
    <brk id="33" max="16383" man="1"/>
    <brk id="67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0"/>
  <sheetViews>
    <sheetView zoomScale="90" zoomScaleNormal="90" workbookViewId="0">
      <selection activeCell="I17" sqref="I17"/>
    </sheetView>
  </sheetViews>
  <sheetFormatPr baseColWidth="10" defaultColWidth="11" defaultRowHeight="12.75" x14ac:dyDescent="0.2"/>
  <cols>
    <col min="1" max="1" width="6" customWidth="1"/>
    <col min="2" max="2" width="40.28515625" customWidth="1"/>
    <col min="3" max="6" width="15.7109375" customWidth="1"/>
  </cols>
  <sheetData>
    <row r="1" spans="1:8" x14ac:dyDescent="0.2">
      <c r="A1" s="33" t="s">
        <v>19</v>
      </c>
      <c r="B1" s="34"/>
      <c r="C1" s="35" t="s">
        <v>0</v>
      </c>
      <c r="D1" s="34"/>
      <c r="E1" s="35" t="str">
        <f>Coordonnées!C1</f>
        <v>GOUVY</v>
      </c>
      <c r="F1" s="34"/>
      <c r="G1" s="35" t="s">
        <v>6</v>
      </c>
      <c r="H1" s="36">
        <f>Coordonnées!E1</f>
        <v>82037</v>
      </c>
    </row>
    <row r="2" spans="1:8" x14ac:dyDescent="0.2">
      <c r="A2" s="37"/>
      <c r="B2" s="38"/>
      <c r="C2" s="31"/>
      <c r="D2" s="31"/>
      <c r="E2" s="38"/>
      <c r="F2" s="31"/>
      <c r="G2" s="38" t="s">
        <v>7</v>
      </c>
      <c r="H2" s="39">
        <f>Coordonnées!E2</f>
        <v>2024</v>
      </c>
    </row>
    <row r="4" spans="1:8" x14ac:dyDescent="0.2">
      <c r="B4">
        <v>5</v>
      </c>
      <c r="C4" s="1" t="s">
        <v>35</v>
      </c>
    </row>
    <row r="5" spans="1:8" ht="26.45" customHeight="1" x14ac:dyDescent="0.2">
      <c r="A5" s="1"/>
      <c r="C5" t="s">
        <v>335</v>
      </c>
    </row>
    <row r="6" spans="1:8" s="42" customFormat="1" ht="15" customHeight="1" x14ac:dyDescent="0.2">
      <c r="A6" s="115"/>
      <c r="B6" s="238" t="s">
        <v>81</v>
      </c>
      <c r="C6" s="124">
        <f>D6-1</f>
        <v>2021</v>
      </c>
      <c r="D6" s="124">
        <f>E6-1</f>
        <v>2022</v>
      </c>
      <c r="E6" s="124">
        <f>F6-1</f>
        <v>2023</v>
      </c>
      <c r="F6" s="124">
        <f>H2</f>
        <v>2024</v>
      </c>
    </row>
    <row r="7" spans="1:8" s="42" customFormat="1" ht="15" customHeight="1" x14ac:dyDescent="0.2">
      <c r="A7" s="239" t="s">
        <v>336</v>
      </c>
      <c r="B7" s="240" t="s">
        <v>337</v>
      </c>
      <c r="C7" s="241"/>
      <c r="D7" s="241"/>
      <c r="E7" s="241"/>
      <c r="F7" s="241"/>
    </row>
    <row r="8" spans="1:8" s="42" customFormat="1" ht="15" customHeight="1" x14ac:dyDescent="0.2">
      <c r="A8" s="242"/>
      <c r="B8" s="42" t="s">
        <v>338</v>
      </c>
      <c r="C8" s="174">
        <v>7410520.9699999997</v>
      </c>
      <c r="D8" s="174">
        <v>8857702.5600000005</v>
      </c>
      <c r="E8" s="174">
        <v>8114958</v>
      </c>
      <c r="F8" s="174">
        <v>7256821.5300000003</v>
      </c>
    </row>
    <row r="9" spans="1:8" s="42" customFormat="1" ht="15" customHeight="1" x14ac:dyDescent="0.2">
      <c r="A9" s="242"/>
      <c r="B9" s="42" t="s">
        <v>339</v>
      </c>
      <c r="C9" s="243">
        <v>860945.93</v>
      </c>
      <c r="D9" s="243">
        <v>936666.44</v>
      </c>
      <c r="E9" s="243">
        <v>951975.83</v>
      </c>
      <c r="F9" s="243">
        <v>881877.75</v>
      </c>
    </row>
    <row r="10" spans="1:8" s="42" customFormat="1" ht="15" customHeight="1" x14ac:dyDescent="0.2">
      <c r="A10" s="242"/>
      <c r="B10" s="42" t="s">
        <v>340</v>
      </c>
      <c r="C10" s="243">
        <v>239004.86</v>
      </c>
      <c r="D10" s="243">
        <v>247206.78</v>
      </c>
      <c r="E10" s="243">
        <v>249774.1</v>
      </c>
      <c r="F10" s="243">
        <v>229304.28</v>
      </c>
    </row>
    <row r="11" spans="1:8" s="42" customFormat="1" ht="15" customHeight="1" x14ac:dyDescent="0.2">
      <c r="A11" s="244"/>
      <c r="B11" s="41" t="s">
        <v>341</v>
      </c>
      <c r="C11" s="243">
        <f>SUM(C9:C10)</f>
        <v>1099950.79</v>
      </c>
      <c r="D11" s="243">
        <f>SUM(D9:D10)</f>
        <v>1183873.22</v>
      </c>
      <c r="E11" s="243">
        <f>SUM(E9:E10)</f>
        <v>1201749.93</v>
      </c>
      <c r="F11" s="243">
        <f>SUM(F9:F10)</f>
        <v>1111182.03</v>
      </c>
    </row>
    <row r="12" spans="1:8" s="42" customFormat="1" ht="15" customHeight="1" x14ac:dyDescent="0.2">
      <c r="A12" s="245"/>
      <c r="B12" s="246" t="s">
        <v>342</v>
      </c>
      <c r="C12" s="243">
        <f>IF(C9&lt;&gt;0,C8/C9,"")</f>
        <v>8.6074173903116069</v>
      </c>
      <c r="D12" s="243">
        <f>IF(D9&lt;&gt;0,D8/D9,"")</f>
        <v>9.4566242386136956</v>
      </c>
      <c r="E12" s="243">
        <f>IF(E9&lt;&gt;0,E8/E9,"")</f>
        <v>8.5243319675458569</v>
      </c>
      <c r="F12" s="243">
        <f>IF(F9&lt;&gt;0,F8/F9,"")</f>
        <v>8.2288293700572446</v>
      </c>
    </row>
    <row r="13" spans="1:8" s="42" customFormat="1" ht="15" customHeight="1" x14ac:dyDescent="0.2">
      <c r="A13" s="239" t="s">
        <v>343</v>
      </c>
      <c r="B13" s="240" t="s">
        <v>344</v>
      </c>
      <c r="C13" s="241"/>
      <c r="D13" s="241"/>
      <c r="E13" s="241"/>
      <c r="F13" s="241"/>
    </row>
    <row r="14" spans="1:8" s="42" customFormat="1" ht="15" customHeight="1" x14ac:dyDescent="0.2">
      <c r="A14" s="242"/>
      <c r="B14" s="42" t="s">
        <v>338</v>
      </c>
      <c r="C14" s="243">
        <v>0</v>
      </c>
      <c r="D14" s="243">
        <v>0</v>
      </c>
      <c r="E14" s="243">
        <v>0</v>
      </c>
      <c r="F14" s="243">
        <v>0</v>
      </c>
    </row>
    <row r="15" spans="1:8" s="42" customFormat="1" ht="15" customHeight="1" x14ac:dyDescent="0.2">
      <c r="A15" s="242" t="s">
        <v>345</v>
      </c>
      <c r="B15" s="247" t="s">
        <v>346</v>
      </c>
      <c r="C15" s="116"/>
      <c r="D15" s="116"/>
      <c r="E15" s="116"/>
      <c r="F15" s="116"/>
    </row>
    <row r="16" spans="1:8" s="42" customFormat="1" ht="15" customHeight="1" x14ac:dyDescent="0.2">
      <c r="A16" s="242"/>
      <c r="B16" s="42" t="s">
        <v>339</v>
      </c>
      <c r="C16" s="243">
        <v>0</v>
      </c>
      <c r="D16" s="243">
        <v>0</v>
      </c>
      <c r="E16" s="243">
        <v>0</v>
      </c>
      <c r="F16" s="243">
        <v>0</v>
      </c>
    </row>
    <row r="17" spans="1:6" s="42" customFormat="1" ht="15" customHeight="1" x14ac:dyDescent="0.2">
      <c r="A17" s="242"/>
      <c r="B17" s="42" t="s">
        <v>340</v>
      </c>
      <c r="C17" s="243">
        <v>0</v>
      </c>
      <c r="D17" s="243">
        <v>0</v>
      </c>
      <c r="E17" s="243">
        <v>0</v>
      </c>
      <c r="F17" s="243">
        <v>0</v>
      </c>
    </row>
    <row r="18" spans="1:6" s="42" customFormat="1" ht="15" customHeight="1" x14ac:dyDescent="0.2">
      <c r="A18" s="242"/>
      <c r="B18" s="42" t="s">
        <v>341</v>
      </c>
      <c r="C18" s="117">
        <f>SUM(C16:C17)</f>
        <v>0</v>
      </c>
      <c r="D18" s="117">
        <f>SUM(D16:D17)</f>
        <v>0</v>
      </c>
      <c r="E18" s="117">
        <f>SUM(E16:E17)</f>
        <v>0</v>
      </c>
      <c r="F18" s="117">
        <f>SUM(F16:F17)</f>
        <v>0</v>
      </c>
    </row>
    <row r="19" spans="1:6" s="42" customFormat="1" ht="15" customHeight="1" x14ac:dyDescent="0.2">
      <c r="A19" s="242" t="s">
        <v>347</v>
      </c>
      <c r="B19" s="247" t="s">
        <v>348</v>
      </c>
      <c r="C19" s="116"/>
      <c r="D19" s="116"/>
      <c r="E19" s="116"/>
      <c r="F19" s="116"/>
    </row>
    <row r="20" spans="1:6" s="42" customFormat="1" ht="15" customHeight="1" x14ac:dyDescent="0.2">
      <c r="A20" s="242"/>
      <c r="B20" s="42" t="s">
        <v>339</v>
      </c>
      <c r="C20" s="243">
        <v>2150.8000000000002</v>
      </c>
      <c r="D20" s="243">
        <v>2150.8000000000002</v>
      </c>
      <c r="E20" s="243">
        <v>2150.81</v>
      </c>
      <c r="F20" s="243">
        <v>1593.23</v>
      </c>
    </row>
    <row r="21" spans="1:6" s="42" customFormat="1" ht="15" customHeight="1" x14ac:dyDescent="0.2">
      <c r="A21" s="242"/>
      <c r="B21" s="42" t="s">
        <v>340</v>
      </c>
      <c r="C21" s="117"/>
      <c r="D21" s="117"/>
      <c r="E21" s="117"/>
      <c r="F21" s="117"/>
    </row>
    <row r="22" spans="1:6" s="42" customFormat="1" ht="15" customHeight="1" x14ac:dyDescent="0.2">
      <c r="A22" s="242"/>
      <c r="B22" s="42" t="s">
        <v>341</v>
      </c>
      <c r="C22" s="117">
        <f>SUM(C20:C21)</f>
        <v>2150.8000000000002</v>
      </c>
      <c r="D22" s="117">
        <f>SUM(D20:D21)</f>
        <v>2150.8000000000002</v>
      </c>
      <c r="E22" s="117">
        <f>SUM(E20:E21)</f>
        <v>2150.81</v>
      </c>
      <c r="F22" s="117">
        <f>SUM(F20:F21)</f>
        <v>1593.23</v>
      </c>
    </row>
    <row r="23" spans="1:6" s="42" customFormat="1" ht="15" customHeight="1" x14ac:dyDescent="0.2">
      <c r="A23" s="245"/>
      <c r="B23" s="246"/>
      <c r="C23" s="116"/>
      <c r="D23" s="116"/>
      <c r="E23" s="116"/>
      <c r="F23" s="116"/>
    </row>
    <row r="24" spans="1:6" s="42" customFormat="1" ht="15" customHeight="1" x14ac:dyDescent="0.2">
      <c r="A24" s="239" t="s">
        <v>349</v>
      </c>
      <c r="B24" s="240" t="s">
        <v>350</v>
      </c>
      <c r="C24" s="241"/>
      <c r="D24" s="241"/>
      <c r="E24" s="241"/>
      <c r="F24" s="241"/>
    </row>
    <row r="25" spans="1:6" s="42" customFormat="1" ht="15" customHeight="1" x14ac:dyDescent="0.2">
      <c r="A25" s="242"/>
      <c r="B25" s="42" t="s">
        <v>338</v>
      </c>
      <c r="C25" s="174">
        <v>225756.26</v>
      </c>
      <c r="D25" s="174">
        <v>209506.66</v>
      </c>
      <c r="E25" s="174">
        <v>193257.06</v>
      </c>
      <c r="F25" s="174">
        <v>177007.46</v>
      </c>
    </row>
    <row r="26" spans="1:6" s="42" customFormat="1" ht="15" customHeight="1" x14ac:dyDescent="0.2">
      <c r="A26" s="242"/>
      <c r="B26" s="42" t="s">
        <v>339</v>
      </c>
      <c r="C26" s="243">
        <v>16249.6</v>
      </c>
      <c r="D26" s="243">
        <v>16249.6</v>
      </c>
      <c r="E26" s="243">
        <v>16249.6</v>
      </c>
      <c r="F26" s="243">
        <v>16249.6</v>
      </c>
    </row>
    <row r="27" spans="1:6" s="42" customFormat="1" ht="15" customHeight="1" x14ac:dyDescent="0.2">
      <c r="A27" s="242"/>
      <c r="B27" s="42" t="s">
        <v>340</v>
      </c>
      <c r="C27" s="243">
        <v>4274.34</v>
      </c>
      <c r="D27" s="243">
        <v>5726.71</v>
      </c>
      <c r="E27" s="243">
        <v>6717.38</v>
      </c>
      <c r="F27" s="243">
        <v>6227.49</v>
      </c>
    </row>
    <row r="28" spans="1:6" s="42" customFormat="1" ht="15" customHeight="1" x14ac:dyDescent="0.2">
      <c r="A28" s="242"/>
      <c r="B28" s="42" t="s">
        <v>341</v>
      </c>
      <c r="C28" s="243">
        <f>C26+C27</f>
        <v>20523.940000000002</v>
      </c>
      <c r="D28" s="243">
        <f>D26+D27</f>
        <v>21976.31</v>
      </c>
      <c r="E28" s="243">
        <f>E26+E27</f>
        <v>22966.98</v>
      </c>
      <c r="F28" s="243">
        <f>F26+F27</f>
        <v>22477.09</v>
      </c>
    </row>
    <row r="29" spans="1:6" s="42" customFormat="1" ht="15" customHeight="1" x14ac:dyDescent="0.2">
      <c r="A29" s="245"/>
      <c r="B29" s="246"/>
      <c r="C29" s="116"/>
      <c r="D29" s="116"/>
      <c r="E29" s="116"/>
      <c r="F29" s="116"/>
    </row>
    <row r="30" spans="1:6" s="42" customFormat="1" ht="15" customHeight="1" x14ac:dyDescent="0.2">
      <c r="A30" s="239" t="s">
        <v>351</v>
      </c>
      <c r="B30" s="240" t="s">
        <v>352</v>
      </c>
      <c r="C30" s="241"/>
      <c r="D30" s="241"/>
      <c r="E30" s="241"/>
      <c r="F30" s="241"/>
    </row>
    <row r="31" spans="1:6" s="42" customFormat="1" ht="15" customHeight="1" x14ac:dyDescent="0.2">
      <c r="A31" s="242"/>
      <c r="B31" s="42" t="s">
        <v>338</v>
      </c>
      <c r="C31" s="174">
        <v>0</v>
      </c>
      <c r="D31" s="174">
        <v>0</v>
      </c>
      <c r="E31" s="174">
        <v>0</v>
      </c>
      <c r="F31" s="174">
        <v>0</v>
      </c>
    </row>
    <row r="32" spans="1:6" s="42" customFormat="1" ht="15" customHeight="1" x14ac:dyDescent="0.2">
      <c r="A32" s="242"/>
      <c r="B32" s="42" t="s">
        <v>339</v>
      </c>
      <c r="C32" s="243">
        <v>0</v>
      </c>
      <c r="D32" s="243">
        <v>0</v>
      </c>
      <c r="E32" s="243">
        <v>0</v>
      </c>
      <c r="F32" s="243">
        <v>0</v>
      </c>
    </row>
    <row r="33" spans="1:8" s="42" customFormat="1" ht="15" customHeight="1" x14ac:dyDescent="0.2">
      <c r="A33" s="242"/>
      <c r="B33" s="42" t="s">
        <v>340</v>
      </c>
      <c r="C33" s="243">
        <v>0</v>
      </c>
      <c r="D33" s="243">
        <v>0</v>
      </c>
      <c r="E33" s="243">
        <v>0</v>
      </c>
      <c r="F33" s="243">
        <v>0</v>
      </c>
    </row>
    <row r="34" spans="1:8" s="42" customFormat="1" ht="15" customHeight="1" x14ac:dyDescent="0.2">
      <c r="A34" s="242"/>
      <c r="B34" s="42" t="s">
        <v>341</v>
      </c>
      <c r="C34" s="243">
        <f>C32+C33</f>
        <v>0</v>
      </c>
      <c r="D34" s="243">
        <f>D32+D33</f>
        <v>0</v>
      </c>
      <c r="E34" s="243">
        <f>E32+E33</f>
        <v>0</v>
      </c>
      <c r="F34" s="243">
        <f>F32+F33</f>
        <v>0</v>
      </c>
    </row>
    <row r="35" spans="1:8" s="42" customFormat="1" ht="15" customHeight="1" x14ac:dyDescent="0.2">
      <c r="A35" s="245"/>
      <c r="B35" s="246"/>
      <c r="C35" s="116"/>
      <c r="D35" s="116"/>
      <c r="E35" s="116"/>
      <c r="F35" s="116"/>
    </row>
    <row r="36" spans="1:8" s="42" customFormat="1" ht="15" customHeight="1" x14ac:dyDescent="0.2">
      <c r="A36" s="239" t="s">
        <v>353</v>
      </c>
      <c r="B36" s="240" t="s">
        <v>354</v>
      </c>
      <c r="C36" s="241"/>
      <c r="D36" s="241"/>
      <c r="E36" s="241"/>
      <c r="F36" s="241"/>
    </row>
    <row r="37" spans="1:8" s="42" customFormat="1" ht="15" customHeight="1" x14ac:dyDescent="0.2">
      <c r="A37" s="115"/>
      <c r="B37" s="246" t="s">
        <v>355</v>
      </c>
      <c r="C37" s="116"/>
      <c r="D37" s="116"/>
      <c r="E37" s="116"/>
      <c r="F37" s="116"/>
    </row>
    <row r="38" spans="1:8" s="42" customFormat="1" ht="15" customHeight="1" x14ac:dyDescent="0.2">
      <c r="A38" s="245"/>
      <c r="C38" s="116"/>
      <c r="D38" s="116"/>
      <c r="E38" s="116"/>
      <c r="F38" s="116"/>
    </row>
    <row r="39" spans="1:8" s="42" customFormat="1" ht="15" customHeight="1" x14ac:dyDescent="0.2">
      <c r="A39" s="248"/>
      <c r="B39" s="249" t="s">
        <v>356</v>
      </c>
      <c r="C39" s="250">
        <f>C11+C18</f>
        <v>1099950.79</v>
      </c>
      <c r="D39" s="250">
        <f>D11+D18</f>
        <v>1183873.22</v>
      </c>
      <c r="E39" s="250">
        <f>E11+E18</f>
        <v>1201749.93</v>
      </c>
      <c r="F39" s="250">
        <f>F11+F18</f>
        <v>1111182.03</v>
      </c>
    </row>
    <row r="40" spans="1:8" s="42" customFormat="1" ht="15" customHeight="1" x14ac:dyDescent="0.2">
      <c r="A40" s="245"/>
      <c r="B40" s="251" t="s">
        <v>357</v>
      </c>
      <c r="C40" s="243">
        <f>C10+C17</f>
        <v>239004.86</v>
      </c>
      <c r="D40" s="243">
        <f>D10+D17</f>
        <v>247206.78</v>
      </c>
      <c r="E40" s="243">
        <f>E10+E17</f>
        <v>249774.1</v>
      </c>
      <c r="F40" s="243">
        <f>F10+F17</f>
        <v>229304.28</v>
      </c>
    </row>
    <row r="44" spans="1:8" x14ac:dyDescent="0.2">
      <c r="A44" s="33" t="s">
        <v>19</v>
      </c>
      <c r="B44" s="34"/>
      <c r="C44" s="35" t="s">
        <v>0</v>
      </c>
      <c r="D44" s="34"/>
      <c r="E44" s="35" t="str">
        <f>E1</f>
        <v>GOUVY</v>
      </c>
      <c r="F44" s="34"/>
      <c r="G44" s="35" t="s">
        <v>6</v>
      </c>
      <c r="H44" s="36">
        <f>H1</f>
        <v>82037</v>
      </c>
    </row>
    <row r="45" spans="1:8" x14ac:dyDescent="0.2">
      <c r="A45" s="37"/>
      <c r="B45" s="38"/>
      <c r="C45" s="31"/>
      <c r="D45" s="31"/>
      <c r="E45" s="38"/>
      <c r="F45" s="31"/>
      <c r="G45" s="38" t="s">
        <v>7</v>
      </c>
      <c r="H45" s="39">
        <f>H2</f>
        <v>2024</v>
      </c>
    </row>
    <row r="47" spans="1:8" x14ac:dyDescent="0.2">
      <c r="C47" t="s">
        <v>358</v>
      </c>
    </row>
    <row r="48" spans="1:8" s="42" customFormat="1" ht="15" customHeight="1" x14ac:dyDescent="0.2">
      <c r="A48" s="115"/>
      <c r="B48" s="238" t="str">
        <f>B6</f>
        <v>Exercices:</v>
      </c>
      <c r="C48" s="124">
        <f>C6</f>
        <v>2021</v>
      </c>
      <c r="D48" s="124">
        <f>D6</f>
        <v>2022</v>
      </c>
      <c r="E48" s="124">
        <f>E6</f>
        <v>2023</v>
      </c>
      <c r="F48" s="124">
        <f>F6</f>
        <v>2024</v>
      </c>
    </row>
    <row r="49" spans="1:7" s="42" customFormat="1" ht="15" customHeight="1" x14ac:dyDescent="0.2">
      <c r="A49" s="252" t="s">
        <v>359</v>
      </c>
      <c r="B49" s="41" t="s">
        <v>360</v>
      </c>
      <c r="C49" s="92">
        <v>389523.42</v>
      </c>
      <c r="D49" s="92">
        <v>172712.95</v>
      </c>
      <c r="E49" s="92">
        <v>1062243.71</v>
      </c>
      <c r="F49" s="92">
        <v>827927.5</v>
      </c>
      <c r="G49" s="41"/>
    </row>
    <row r="50" spans="1:7" s="42" customFormat="1" ht="15" customHeight="1" x14ac:dyDescent="0.2">
      <c r="A50" s="253" t="s">
        <v>361</v>
      </c>
      <c r="B50" s="41" t="s">
        <v>362</v>
      </c>
      <c r="C50" s="92">
        <v>778.81</v>
      </c>
      <c r="D50" s="92">
        <v>-3200.69</v>
      </c>
      <c r="E50" s="92">
        <v>145164.65</v>
      </c>
      <c r="F50" s="92">
        <v>392274.72</v>
      </c>
      <c r="G50" s="41"/>
    </row>
    <row r="51" spans="1:7" s="42" customFormat="1" ht="15" customHeight="1" x14ac:dyDescent="0.2">
      <c r="A51" s="253" t="s">
        <v>363</v>
      </c>
      <c r="B51" s="41" t="s">
        <v>364</v>
      </c>
      <c r="C51" s="92">
        <v>33.93</v>
      </c>
      <c r="D51" s="92">
        <v>0</v>
      </c>
      <c r="E51" s="92">
        <v>10.58</v>
      </c>
      <c r="F51" s="92">
        <v>0</v>
      </c>
      <c r="G51" s="41"/>
    </row>
    <row r="52" spans="1:7" s="42" customFormat="1" ht="15" customHeight="1" x14ac:dyDescent="0.2">
      <c r="A52" s="253" t="s">
        <v>365</v>
      </c>
      <c r="B52" s="41" t="s">
        <v>366</v>
      </c>
      <c r="C52" s="92">
        <v>1665.39</v>
      </c>
      <c r="D52" s="92">
        <v>1665.39</v>
      </c>
      <c r="E52" s="92">
        <v>1665.39</v>
      </c>
      <c r="F52" s="92">
        <v>1516.52</v>
      </c>
      <c r="G52" s="41"/>
    </row>
    <row r="53" spans="1:7" s="42" customFormat="1" ht="15" customHeight="1" x14ac:dyDescent="0.2">
      <c r="A53" s="253" t="s">
        <v>367</v>
      </c>
      <c r="B53" s="41" t="s">
        <v>368</v>
      </c>
      <c r="C53" s="92">
        <v>-7.0000000000000007E-2</v>
      </c>
      <c r="D53" s="92">
        <v>0</v>
      </c>
      <c r="E53" s="92">
        <v>0</v>
      </c>
      <c r="F53" s="92">
        <v>0</v>
      </c>
      <c r="G53" s="41"/>
    </row>
    <row r="54" spans="1:7" s="42" customFormat="1" ht="15" customHeight="1" x14ac:dyDescent="0.2">
      <c r="A54" s="253" t="s">
        <v>369</v>
      </c>
      <c r="B54" s="41" t="s">
        <v>370</v>
      </c>
      <c r="C54" s="92">
        <v>0</v>
      </c>
      <c r="D54" s="92">
        <v>0</v>
      </c>
      <c r="E54" s="92">
        <v>0</v>
      </c>
      <c r="F54" s="92">
        <v>0</v>
      </c>
      <c r="G54" s="41"/>
    </row>
    <row r="55" spans="1:7" s="42" customFormat="1" ht="15" customHeight="1" x14ac:dyDescent="0.2">
      <c r="A55" s="253" t="s">
        <v>371</v>
      </c>
      <c r="B55" s="41" t="s">
        <v>372</v>
      </c>
      <c r="C55" s="92">
        <v>140292.51</v>
      </c>
      <c r="D55" s="92">
        <v>317464.62</v>
      </c>
      <c r="E55" s="92">
        <v>321694.88</v>
      </c>
      <c r="F55" s="92">
        <v>254657.58</v>
      </c>
      <c r="G55" s="41"/>
    </row>
    <row r="56" spans="1:7" s="42" customFormat="1" ht="15" customHeight="1" x14ac:dyDescent="0.2">
      <c r="A56" s="253" t="s">
        <v>373</v>
      </c>
      <c r="B56" s="41" t="s">
        <v>374</v>
      </c>
      <c r="C56" s="92">
        <v>0</v>
      </c>
      <c r="D56" s="92">
        <v>0</v>
      </c>
      <c r="E56" s="92">
        <v>0</v>
      </c>
      <c r="F56" s="92">
        <v>0</v>
      </c>
      <c r="G56" s="41"/>
    </row>
    <row r="57" spans="1:7" s="42" customFormat="1" ht="15" customHeight="1" x14ac:dyDescent="0.2">
      <c r="A57" s="253" t="s">
        <v>375</v>
      </c>
      <c r="B57" s="41" t="s">
        <v>376</v>
      </c>
      <c r="C57" s="92">
        <v>0</v>
      </c>
      <c r="D57" s="92">
        <v>0</v>
      </c>
      <c r="E57" s="92">
        <v>0</v>
      </c>
      <c r="F57" s="92">
        <v>0</v>
      </c>
      <c r="G57" s="41"/>
    </row>
    <row r="58" spans="1:7" s="42" customFormat="1" ht="15" customHeight="1" x14ac:dyDescent="0.2">
      <c r="A58" s="253" t="s">
        <v>377</v>
      </c>
      <c r="B58" s="41" t="s">
        <v>378</v>
      </c>
      <c r="C58" s="92">
        <v>1417.5</v>
      </c>
      <c r="D58" s="92">
        <v>-1977.65</v>
      </c>
      <c r="E58" s="92">
        <v>-687.88</v>
      </c>
      <c r="F58" s="92">
        <v>-582.9</v>
      </c>
      <c r="G58" s="41"/>
    </row>
    <row r="59" spans="1:7" s="42" customFormat="1" ht="15" customHeight="1" x14ac:dyDescent="0.2">
      <c r="A59" s="253" t="s">
        <v>379</v>
      </c>
      <c r="B59" s="41" t="s">
        <v>380</v>
      </c>
      <c r="C59" s="92">
        <v>252.8</v>
      </c>
      <c r="D59" s="92">
        <v>-82.2</v>
      </c>
      <c r="E59" s="92">
        <v>-364.75</v>
      </c>
      <c r="F59" s="92">
        <v>-1256.79</v>
      </c>
      <c r="G59" s="41"/>
    </row>
    <row r="60" spans="1:7" s="42" customFormat="1" ht="15" customHeight="1" x14ac:dyDescent="0.2">
      <c r="A60" s="253" t="s">
        <v>381</v>
      </c>
      <c r="B60" s="41" t="s">
        <v>382</v>
      </c>
      <c r="C60" s="92">
        <v>938368.9</v>
      </c>
      <c r="D60" s="92">
        <v>758218.05</v>
      </c>
      <c r="E60" s="92">
        <v>875970.94</v>
      </c>
      <c r="F60" s="92">
        <v>933833.1</v>
      </c>
      <c r="G60" s="41"/>
    </row>
    <row r="61" spans="1:7" s="42" customFormat="1" ht="15" customHeight="1" x14ac:dyDescent="0.2">
      <c r="A61" s="253" t="s">
        <v>383</v>
      </c>
      <c r="B61" s="41" t="s">
        <v>384</v>
      </c>
      <c r="C61" s="92">
        <v>115600.66</v>
      </c>
      <c r="D61" s="92">
        <v>151047.43</v>
      </c>
      <c r="E61" s="92">
        <v>169904.07</v>
      </c>
      <c r="F61" s="92">
        <v>214608.17</v>
      </c>
      <c r="G61" s="41"/>
    </row>
    <row r="62" spans="1:7" s="42" customFormat="1" ht="15" customHeight="1" x14ac:dyDescent="0.2">
      <c r="A62" s="253" t="s">
        <v>385</v>
      </c>
      <c r="B62" s="41" t="s">
        <v>386</v>
      </c>
      <c r="C62" s="92">
        <v>0</v>
      </c>
      <c r="D62" s="92">
        <v>0</v>
      </c>
      <c r="E62" s="92">
        <v>0</v>
      </c>
      <c r="F62" s="92">
        <v>0</v>
      </c>
      <c r="G62" s="41"/>
    </row>
    <row r="63" spans="1:7" s="42" customFormat="1" ht="15" customHeight="1" x14ac:dyDescent="0.2">
      <c r="A63" s="253" t="s">
        <v>387</v>
      </c>
      <c r="B63" s="41" t="s">
        <v>388</v>
      </c>
      <c r="C63" s="92">
        <v>64161.65</v>
      </c>
      <c r="D63" s="92">
        <v>48065.04</v>
      </c>
      <c r="E63" s="92">
        <v>76279.59</v>
      </c>
      <c r="F63" s="92">
        <v>11958.81</v>
      </c>
      <c r="G63" s="41"/>
    </row>
    <row r="64" spans="1:7" s="42" customFormat="1" ht="15" customHeight="1" x14ac:dyDescent="0.2">
      <c r="A64" s="253" t="s">
        <v>389</v>
      </c>
      <c r="B64" s="41" t="s">
        <v>390</v>
      </c>
      <c r="C64" s="92">
        <v>0</v>
      </c>
      <c r="D64" s="92">
        <v>0</v>
      </c>
      <c r="E64" s="92">
        <v>0</v>
      </c>
      <c r="F64" s="92">
        <v>0</v>
      </c>
      <c r="G64" s="41"/>
    </row>
    <row r="65" spans="1:7" s="42" customFormat="1" ht="15" customHeight="1" x14ac:dyDescent="0.2">
      <c r="A65" s="253" t="s">
        <v>391</v>
      </c>
      <c r="B65" s="41" t="s">
        <v>392</v>
      </c>
      <c r="C65" s="92">
        <v>159.9</v>
      </c>
      <c r="D65" s="92">
        <v>145.19999999999999</v>
      </c>
      <c r="E65" s="92">
        <v>159.85</v>
      </c>
      <c r="F65" s="92">
        <v>763991.23</v>
      </c>
      <c r="G65" s="41"/>
    </row>
    <row r="66" spans="1:7" s="42" customFormat="1" ht="15" customHeight="1" x14ac:dyDescent="0.2">
      <c r="A66" s="253" t="s">
        <v>393</v>
      </c>
      <c r="B66" s="41" t="s">
        <v>394</v>
      </c>
      <c r="C66" s="92">
        <v>0</v>
      </c>
      <c r="D66" s="92">
        <v>0</v>
      </c>
      <c r="E66" s="92">
        <v>0</v>
      </c>
      <c r="F66" s="92">
        <v>0</v>
      </c>
      <c r="G66" s="41"/>
    </row>
    <row r="67" spans="1:7" s="42" customFormat="1" ht="15" customHeight="1" x14ac:dyDescent="0.2">
      <c r="A67" s="253" t="s">
        <v>395</v>
      </c>
      <c r="B67" s="41" t="s">
        <v>396</v>
      </c>
      <c r="C67" s="92">
        <v>1345.04</v>
      </c>
      <c r="D67" s="92">
        <v>10827.12</v>
      </c>
      <c r="E67" s="92">
        <v>15081.12</v>
      </c>
      <c r="F67" s="92">
        <v>17459.64</v>
      </c>
      <c r="G67" s="41"/>
    </row>
    <row r="68" spans="1:7" s="42" customFormat="1" ht="15" customHeight="1" x14ac:dyDescent="0.2">
      <c r="A68" s="253" t="s">
        <v>397</v>
      </c>
      <c r="B68" s="41" t="s">
        <v>398</v>
      </c>
      <c r="C68" s="92">
        <v>0</v>
      </c>
      <c r="D68" s="92">
        <v>0</v>
      </c>
      <c r="E68" s="92">
        <v>0</v>
      </c>
      <c r="F68" s="92">
        <v>0</v>
      </c>
      <c r="G68" s="41"/>
    </row>
    <row r="69" spans="1:7" s="42" customFormat="1" ht="15" customHeight="1" x14ac:dyDescent="0.2">
      <c r="A69" s="254" t="s">
        <v>399</v>
      </c>
      <c r="B69" s="255" t="s">
        <v>400</v>
      </c>
      <c r="C69" s="92">
        <v>0</v>
      </c>
      <c r="D69" s="92">
        <v>0</v>
      </c>
      <c r="E69" s="92">
        <v>0</v>
      </c>
      <c r="F69" s="92">
        <v>0</v>
      </c>
      <c r="G69" s="41"/>
    </row>
    <row r="70" spans="1:7" s="42" customFormat="1" ht="15" customHeight="1" x14ac:dyDescent="0.2">
      <c r="A70" s="171"/>
      <c r="B70" s="256" t="s">
        <v>130</v>
      </c>
      <c r="C70" s="204">
        <f>SUM(C49:C69)</f>
        <v>1653600.4399999997</v>
      </c>
      <c r="D70" s="204">
        <f>SUM(D49:D69)</f>
        <v>1454885.26</v>
      </c>
      <c r="E70" s="204">
        <f>SUM(E49:E69)</f>
        <v>2667122.15</v>
      </c>
      <c r="F70" s="204">
        <f>SUM(F49:F69)</f>
        <v>3416387.58</v>
      </c>
      <c r="G70" s="41"/>
    </row>
  </sheetData>
  <pageMargins left="0.35416666666666702" right="0.35416666666666702" top="0.39374999999999999" bottom="0.51180555555555496" header="0.51180555555555496" footer="0.51180555555555496"/>
  <pageSetup paperSize="9" scale="82" firstPageNumber="0" orientation="landscape" horizontalDpi="300" verticalDpi="300"/>
  <headerFooter>
    <oddFooter>&amp;RPage &amp;P</oddFooter>
  </headerFooter>
  <rowBreaks count="1" manualBreakCount="1">
    <brk id="42" max="16383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3"/>
  <sheetViews>
    <sheetView workbookViewId="0">
      <selection activeCell="I26" sqref="I26"/>
    </sheetView>
  </sheetViews>
  <sheetFormatPr baseColWidth="10" defaultColWidth="11" defaultRowHeight="12.75" x14ac:dyDescent="0.2"/>
  <cols>
    <col min="1" max="1" width="32.140625" customWidth="1"/>
    <col min="2" max="5" width="15" customWidth="1"/>
  </cols>
  <sheetData>
    <row r="1" spans="1:7" x14ac:dyDescent="0.2">
      <c r="A1" s="33" t="s">
        <v>19</v>
      </c>
      <c r="B1" s="35" t="s">
        <v>0</v>
      </c>
      <c r="C1" s="34"/>
      <c r="D1" s="407" t="str">
        <f>Coordonnées!C1</f>
        <v>GOUVY</v>
      </c>
      <c r="E1" s="407"/>
      <c r="F1" s="35" t="s">
        <v>6</v>
      </c>
      <c r="G1" s="36">
        <f>Coordonnées!E1</f>
        <v>82037</v>
      </c>
    </row>
    <row r="2" spans="1:7" x14ac:dyDescent="0.2">
      <c r="A2" s="37"/>
      <c r="B2" s="38"/>
      <c r="C2" s="31"/>
      <c r="D2" s="31"/>
      <c r="E2" s="38"/>
      <c r="F2" s="38" t="s">
        <v>7</v>
      </c>
      <c r="G2" s="39">
        <f>Coordonnées!E2</f>
        <v>2024</v>
      </c>
    </row>
    <row r="4" spans="1:7" x14ac:dyDescent="0.2">
      <c r="A4" s="60" t="s">
        <v>401</v>
      </c>
    </row>
    <row r="5" spans="1:7" x14ac:dyDescent="0.2">
      <c r="A5" s="1"/>
    </row>
    <row r="7" spans="1:7" s="42" customFormat="1" ht="15" customHeight="1" x14ac:dyDescent="0.2">
      <c r="A7" s="257" t="s">
        <v>402</v>
      </c>
      <c r="B7" s="88" t="s">
        <v>403</v>
      </c>
      <c r="C7" s="88" t="s">
        <v>404</v>
      </c>
      <c r="D7" s="88" t="s">
        <v>405</v>
      </c>
      <c r="E7" s="88" t="s">
        <v>406</v>
      </c>
    </row>
    <row r="8" spans="1:7" s="42" customFormat="1" ht="15" customHeight="1" x14ac:dyDescent="0.2">
      <c r="A8" s="113">
        <f>A9-1</f>
        <v>2021</v>
      </c>
      <c r="B8" s="243">
        <f>E8+D8-C8</f>
        <v>158024</v>
      </c>
      <c r="C8" s="243">
        <v>0</v>
      </c>
      <c r="D8" s="243">
        <v>0</v>
      </c>
      <c r="E8" s="243">
        <v>158024</v>
      </c>
    </row>
    <row r="9" spans="1:7" s="42" customFormat="1" ht="15" customHeight="1" x14ac:dyDescent="0.2">
      <c r="A9" s="113">
        <f>A10-1</f>
        <v>2022</v>
      </c>
      <c r="B9" s="243">
        <f>E9+D9-C9</f>
        <v>158024</v>
      </c>
      <c r="C9" s="243">
        <v>0</v>
      </c>
      <c r="D9" s="243">
        <v>0</v>
      </c>
      <c r="E9" s="243">
        <v>158024</v>
      </c>
    </row>
    <row r="10" spans="1:7" s="42" customFormat="1" ht="15" customHeight="1" x14ac:dyDescent="0.2">
      <c r="A10" s="113">
        <f>A11-1</f>
        <v>2023</v>
      </c>
      <c r="B10" s="243">
        <f>E10+D10-C10</f>
        <v>158024</v>
      </c>
      <c r="C10" s="243">
        <v>0</v>
      </c>
      <c r="D10" s="243">
        <v>0</v>
      </c>
      <c r="E10" s="243">
        <v>158024</v>
      </c>
    </row>
    <row r="11" spans="1:7" s="42" customFormat="1" ht="15" customHeight="1" x14ac:dyDescent="0.2">
      <c r="A11" s="113">
        <f>G2</f>
        <v>2024</v>
      </c>
      <c r="B11" s="243">
        <f>E11+D11-C11</f>
        <v>158024</v>
      </c>
      <c r="C11" s="243">
        <v>0</v>
      </c>
      <c r="D11" s="243">
        <v>0</v>
      </c>
      <c r="E11" s="243">
        <v>158024</v>
      </c>
    </row>
    <row r="12" spans="1:7" s="42" customFormat="1" ht="15" customHeight="1" x14ac:dyDescent="0.2">
      <c r="A12" s="208"/>
    </row>
    <row r="13" spans="1:7" s="42" customFormat="1" ht="15" customHeight="1" x14ac:dyDescent="0.2">
      <c r="A13" s="258" t="s">
        <v>407</v>
      </c>
      <c r="B13" s="259" t="s">
        <v>403</v>
      </c>
      <c r="C13" s="259" t="s">
        <v>404</v>
      </c>
      <c r="D13" s="259" t="s">
        <v>405</v>
      </c>
      <c r="E13" s="259" t="s">
        <v>406</v>
      </c>
    </row>
    <row r="14" spans="1:7" s="42" customFormat="1" ht="15" customHeight="1" x14ac:dyDescent="0.2">
      <c r="A14" s="113">
        <f>A15-1</f>
        <v>2021</v>
      </c>
      <c r="B14" s="243">
        <f>E14+D14-C14</f>
        <v>2337813.75</v>
      </c>
      <c r="C14" s="243">
        <v>1432960.85</v>
      </c>
      <c r="D14" s="243">
        <v>927041.81</v>
      </c>
      <c r="E14" s="243">
        <v>2843732.79</v>
      </c>
    </row>
    <row r="15" spans="1:7" s="42" customFormat="1" ht="15" customHeight="1" x14ac:dyDescent="0.2">
      <c r="A15" s="113">
        <f>A16-1</f>
        <v>2022</v>
      </c>
      <c r="B15" s="243">
        <f>E15+D15-C15</f>
        <v>2843732.7900000005</v>
      </c>
      <c r="C15" s="243">
        <v>3239651.28</v>
      </c>
      <c r="D15" s="243">
        <v>2095038.65</v>
      </c>
      <c r="E15" s="243">
        <v>3988345.42</v>
      </c>
    </row>
    <row r="16" spans="1:7" s="42" customFormat="1" ht="15" customHeight="1" x14ac:dyDescent="0.2">
      <c r="A16" s="113">
        <f>A17-1</f>
        <v>2023</v>
      </c>
      <c r="B16" s="243">
        <f>E16+D16-C16</f>
        <v>3988345.42</v>
      </c>
      <c r="C16" s="243">
        <v>740051.55</v>
      </c>
      <c r="D16" s="243">
        <v>1773188.89</v>
      </c>
      <c r="E16" s="243">
        <v>2955208.08</v>
      </c>
    </row>
    <row r="17" spans="1:5" s="42" customFormat="1" ht="15" customHeight="1" x14ac:dyDescent="0.2">
      <c r="A17" s="113">
        <f>G2</f>
        <v>2024</v>
      </c>
      <c r="B17" s="243">
        <f>E17+D17-C17</f>
        <v>2955208.08</v>
      </c>
      <c r="C17" s="243">
        <v>1746523.71</v>
      </c>
      <c r="D17" s="243">
        <v>2568773.41</v>
      </c>
      <c r="E17" s="243">
        <v>2132958.38</v>
      </c>
    </row>
    <row r="18" spans="1:5" s="42" customFormat="1" ht="15" customHeight="1" x14ac:dyDescent="0.2">
      <c r="A18" s="208"/>
    </row>
    <row r="19" spans="1:5" s="42" customFormat="1" ht="15" customHeight="1" x14ac:dyDescent="0.2">
      <c r="A19" s="147" t="s">
        <v>408</v>
      </c>
      <c r="B19" s="124" t="s">
        <v>403</v>
      </c>
      <c r="C19" s="124" t="s">
        <v>404</v>
      </c>
      <c r="D19" s="124" t="s">
        <v>405</v>
      </c>
      <c r="E19" s="124" t="s">
        <v>406</v>
      </c>
    </row>
    <row r="20" spans="1:5" s="42" customFormat="1" ht="15" customHeight="1" x14ac:dyDescent="0.2">
      <c r="A20" s="113">
        <f>A21-1</f>
        <v>2021</v>
      </c>
      <c r="B20" s="243">
        <f>E20+D20-C20</f>
        <v>536066.87</v>
      </c>
      <c r="C20" s="243">
        <v>0</v>
      </c>
      <c r="D20" s="243">
        <v>5600</v>
      </c>
      <c r="E20" s="243">
        <v>530466.87</v>
      </c>
    </row>
    <row r="21" spans="1:5" s="42" customFormat="1" ht="15" customHeight="1" x14ac:dyDescent="0.2">
      <c r="A21" s="113">
        <f>A22-1</f>
        <v>2022</v>
      </c>
      <c r="B21" s="243">
        <f>E21+D21-C21</f>
        <v>530466.87000000011</v>
      </c>
      <c r="C21" s="243">
        <v>649000</v>
      </c>
      <c r="D21" s="243">
        <v>430900</v>
      </c>
      <c r="E21" s="243">
        <v>748566.87</v>
      </c>
    </row>
    <row r="22" spans="1:5" s="42" customFormat="1" ht="15" customHeight="1" x14ac:dyDescent="0.2">
      <c r="A22" s="113">
        <f>A23-1</f>
        <v>2023</v>
      </c>
      <c r="B22" s="243">
        <f>E22+D22-C22</f>
        <v>748566.87</v>
      </c>
      <c r="C22" s="243">
        <v>164762</v>
      </c>
      <c r="D22" s="243">
        <v>6000</v>
      </c>
      <c r="E22" s="243">
        <v>907328.87</v>
      </c>
    </row>
    <row r="23" spans="1:5" s="42" customFormat="1" ht="15" customHeight="1" x14ac:dyDescent="0.2">
      <c r="A23" s="113">
        <f>G2</f>
        <v>2024</v>
      </c>
      <c r="B23" s="243">
        <f>E23+D23-C23</f>
        <v>907328.87000000011</v>
      </c>
      <c r="C23" s="243">
        <v>750000</v>
      </c>
      <c r="D23" s="243">
        <v>57200</v>
      </c>
      <c r="E23" s="243">
        <v>1600128.87</v>
      </c>
    </row>
  </sheetData>
  <mergeCells count="1">
    <mergeCell ref="D1:E1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"/>
  <sheetViews>
    <sheetView workbookViewId="0">
      <selection activeCell="I27" sqref="I27"/>
    </sheetView>
  </sheetViews>
  <sheetFormatPr baseColWidth="10" defaultColWidth="11" defaultRowHeight="12.75" x14ac:dyDescent="0.2"/>
  <cols>
    <col min="1" max="1" width="32" customWidth="1"/>
    <col min="2" max="5" width="18.140625" customWidth="1"/>
  </cols>
  <sheetData>
    <row r="1" spans="1:7" x14ac:dyDescent="0.2">
      <c r="A1" s="33" t="s">
        <v>19</v>
      </c>
      <c r="B1" s="35" t="s">
        <v>0</v>
      </c>
      <c r="C1" s="34"/>
      <c r="D1" s="35" t="str">
        <f>Coordonnées!C1</f>
        <v>GOUVY</v>
      </c>
      <c r="E1" s="34"/>
      <c r="F1" s="35" t="s">
        <v>6</v>
      </c>
      <c r="G1" s="36">
        <f>Coordonnées!E1</f>
        <v>82037</v>
      </c>
    </row>
    <row r="2" spans="1:7" x14ac:dyDescent="0.2">
      <c r="A2" s="37"/>
      <c r="B2" s="31"/>
      <c r="C2" s="31"/>
      <c r="D2" s="38"/>
      <c r="E2" s="31"/>
      <c r="F2" s="38" t="s">
        <v>7</v>
      </c>
      <c r="G2" s="39">
        <f>Coordonnées!E2</f>
        <v>2024</v>
      </c>
    </row>
    <row r="3" spans="1:7" x14ac:dyDescent="0.2">
      <c r="A3" s="60" t="s">
        <v>39</v>
      </c>
    </row>
    <row r="5" spans="1:7" s="41" customFormat="1" ht="15" customHeight="1" x14ac:dyDescent="0.2">
      <c r="A5" s="260" t="s">
        <v>409</v>
      </c>
      <c r="B5" s="88">
        <f>C5-1</f>
        <v>2021</v>
      </c>
      <c r="C5" s="88">
        <f>D5-1</f>
        <v>2022</v>
      </c>
      <c r="D5" s="88">
        <f>E5-1</f>
        <v>2023</v>
      </c>
      <c r="E5" s="88">
        <f>G2</f>
        <v>2024</v>
      </c>
    </row>
    <row r="6" spans="1:7" s="41" customFormat="1" ht="15" customHeight="1" x14ac:dyDescent="0.2">
      <c r="A6" s="127" t="s">
        <v>410</v>
      </c>
      <c r="B6" s="261">
        <v>6529358.6600000001</v>
      </c>
      <c r="C6" s="261">
        <v>10091862.060000001</v>
      </c>
      <c r="D6" s="261">
        <v>12071104.560000001</v>
      </c>
      <c r="E6" s="261">
        <v>10112096.91</v>
      </c>
    </row>
    <row r="7" spans="1:7" s="41" customFormat="1" ht="15" customHeight="1" x14ac:dyDescent="0.2">
      <c r="A7" s="127" t="s">
        <v>411</v>
      </c>
      <c r="B7" s="261">
        <v>5</v>
      </c>
      <c r="C7" s="261">
        <v>5</v>
      </c>
      <c r="D7" s="261">
        <v>5</v>
      </c>
      <c r="E7" s="261">
        <v>5</v>
      </c>
    </row>
    <row r="8" spans="1:7" s="41" customFormat="1" ht="15" customHeight="1" x14ac:dyDescent="0.2">
      <c r="A8" s="127" t="s">
        <v>412</v>
      </c>
      <c r="B8" s="261"/>
      <c r="C8" s="261"/>
      <c r="D8" s="261"/>
      <c r="E8" s="261"/>
    </row>
    <row r="9" spans="1:7" s="41" customFormat="1" ht="15" customHeight="1" x14ac:dyDescent="0.2">
      <c r="A9" s="262" t="s">
        <v>236</v>
      </c>
      <c r="B9" s="263">
        <f>SUM(B6:B8)</f>
        <v>6529363.6600000001</v>
      </c>
      <c r="C9" s="263">
        <f>SUM(C6:C8)</f>
        <v>10091867.060000001</v>
      </c>
      <c r="D9" s="263">
        <f>SUM(D6:D8)</f>
        <v>12071109.560000001</v>
      </c>
      <c r="E9" s="263">
        <f>SUM(E6:E8)</f>
        <v>10112101.91</v>
      </c>
    </row>
    <row r="10" spans="1:7" s="41" customFormat="1" ht="15" customHeight="1" x14ac:dyDescent="0.2">
      <c r="A10" s="125" t="s">
        <v>413</v>
      </c>
      <c r="B10" s="264"/>
      <c r="C10" s="264"/>
      <c r="D10" s="264"/>
      <c r="E10" s="265"/>
    </row>
    <row r="11" spans="1:7" s="41" customFormat="1" ht="15" customHeight="1" x14ac:dyDescent="0.2">
      <c r="A11" s="171" t="s">
        <v>215</v>
      </c>
      <c r="B11" s="261">
        <v>133.04</v>
      </c>
      <c r="C11" s="261">
        <v>2.98</v>
      </c>
      <c r="D11" s="261">
        <v>63.36</v>
      </c>
      <c r="E11" s="261">
        <v>8.69</v>
      </c>
    </row>
    <row r="12" spans="1:7" s="41" customFormat="1" ht="15" customHeight="1" x14ac:dyDescent="0.2">
      <c r="A12" s="171" t="s">
        <v>414</v>
      </c>
      <c r="B12" s="261">
        <v>0</v>
      </c>
      <c r="C12" s="261">
        <v>190.69</v>
      </c>
      <c r="D12" s="261">
        <v>7073.31</v>
      </c>
      <c r="E12" s="261">
        <v>8780.48</v>
      </c>
    </row>
    <row r="13" spans="1:7" s="41" customFormat="1" ht="15" customHeight="1" x14ac:dyDescent="0.2">
      <c r="A13" s="171" t="s">
        <v>415</v>
      </c>
      <c r="B13" s="261">
        <v>318.05</v>
      </c>
      <c r="C13" s="261">
        <v>2578.02</v>
      </c>
      <c r="D13" s="261">
        <v>51154.239999999998</v>
      </c>
      <c r="E13" s="261">
        <v>286405.21999999997</v>
      </c>
    </row>
    <row r="14" spans="1:7" s="41" customFormat="1" ht="15" customHeight="1" x14ac:dyDescent="0.2">
      <c r="A14" s="171" t="s">
        <v>416</v>
      </c>
      <c r="B14" s="261">
        <v>0</v>
      </c>
      <c r="C14" s="261">
        <v>0</v>
      </c>
      <c r="D14" s="261">
        <v>0</v>
      </c>
      <c r="E14" s="261">
        <v>0</v>
      </c>
    </row>
    <row r="15" spans="1:7" s="41" customFormat="1" ht="15" customHeight="1" x14ac:dyDescent="0.2">
      <c r="A15" s="254" t="s">
        <v>417</v>
      </c>
      <c r="B15" s="266">
        <f>B12-B11-B14+B13</f>
        <v>185.01000000000002</v>
      </c>
      <c r="C15" s="266">
        <f>C12-C11-C14+C13</f>
        <v>2765.73</v>
      </c>
      <c r="D15" s="266">
        <f>D12-D11-D14+D13</f>
        <v>58164.19</v>
      </c>
      <c r="E15" s="266">
        <f>E12-E11-E14+E13</f>
        <v>295177.00999999995</v>
      </c>
    </row>
    <row r="16" spans="1:7" s="41" customFormat="1" ht="15" customHeight="1" x14ac:dyDescent="0.2">
      <c r="B16" s="267"/>
      <c r="C16" s="267"/>
      <c r="D16" s="267"/>
      <c r="E16" s="267"/>
    </row>
    <row r="17" spans="1:5" s="41" customFormat="1" ht="15" customHeight="1" x14ac:dyDescent="0.2">
      <c r="A17" s="41" t="s">
        <v>418</v>
      </c>
      <c r="B17" s="261"/>
      <c r="C17" s="261"/>
      <c r="D17" s="261"/>
      <c r="E17" s="261"/>
    </row>
    <row r="18" spans="1:5" s="41" customFormat="1" ht="15" customHeight="1" x14ac:dyDescent="0.2">
      <c r="A18" s="41" t="s">
        <v>419</v>
      </c>
      <c r="B18" s="261"/>
      <c r="C18" s="261"/>
      <c r="D18" s="261"/>
      <c r="E18" s="261"/>
    </row>
  </sheetData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55"/>
  <sheetViews>
    <sheetView workbookViewId="0">
      <selection activeCell="G47" sqref="G47"/>
    </sheetView>
  </sheetViews>
  <sheetFormatPr baseColWidth="10" defaultColWidth="11" defaultRowHeight="12.75" x14ac:dyDescent="0.2"/>
  <cols>
    <col min="1" max="1" width="32" customWidth="1"/>
    <col min="2" max="5" width="18.140625" customWidth="1"/>
    <col min="6" max="6" width="14.42578125" customWidth="1"/>
  </cols>
  <sheetData>
    <row r="1" spans="1:7" x14ac:dyDescent="0.2">
      <c r="A1" s="33" t="s">
        <v>19</v>
      </c>
      <c r="B1" s="406" t="s">
        <v>0</v>
      </c>
      <c r="C1" s="406"/>
      <c r="D1" s="407" t="str">
        <f>Coordonnées!C1</f>
        <v>GOUVY</v>
      </c>
      <c r="E1" s="407"/>
      <c r="F1" s="35" t="s">
        <v>6</v>
      </c>
      <c r="G1" s="36">
        <f>Coordonnées!E1</f>
        <v>82037</v>
      </c>
    </row>
    <row r="2" spans="1:7" x14ac:dyDescent="0.2">
      <c r="A2" s="37"/>
      <c r="B2" s="31"/>
      <c r="C2" s="31"/>
      <c r="D2" s="38"/>
      <c r="E2" s="31"/>
      <c r="F2" s="38" t="s">
        <v>7</v>
      </c>
      <c r="G2" s="39">
        <f>Coordonnées!E2</f>
        <v>2024</v>
      </c>
    </row>
    <row r="3" spans="1:7" x14ac:dyDescent="0.2">
      <c r="A3" s="60" t="s">
        <v>420</v>
      </c>
    </row>
    <row r="5" spans="1:7" s="42" customFormat="1" ht="13.9" customHeight="1" x14ac:dyDescent="0.2">
      <c r="A5" s="268" t="s">
        <v>421</v>
      </c>
      <c r="B5" s="269"/>
      <c r="C5" s="269"/>
      <c r="D5" s="269"/>
      <c r="E5" s="270"/>
    </row>
    <row r="6" spans="1:7" s="42" customFormat="1" ht="13.9" customHeight="1" x14ac:dyDescent="0.2">
      <c r="A6" s="116"/>
      <c r="B6" s="113" t="s">
        <v>422</v>
      </c>
      <c r="C6" s="113" t="s">
        <v>231</v>
      </c>
      <c r="D6" s="113" t="s">
        <v>423</v>
      </c>
      <c r="E6" s="113" t="s">
        <v>95</v>
      </c>
    </row>
    <row r="7" spans="1:7" s="42" customFormat="1" ht="13.9" customHeight="1" x14ac:dyDescent="0.2">
      <c r="A7" s="271" t="s">
        <v>424</v>
      </c>
      <c r="B7" s="261">
        <v>2462011.1</v>
      </c>
      <c r="C7" s="243"/>
      <c r="D7" s="243"/>
      <c r="E7" s="243"/>
      <c r="F7" s="387"/>
    </row>
    <row r="8" spans="1:7" s="42" customFormat="1" ht="13.9" customHeight="1" x14ac:dyDescent="0.2">
      <c r="A8" s="271" t="s">
        <v>425</v>
      </c>
      <c r="B8" s="261">
        <v>1039626.55</v>
      </c>
      <c r="C8" s="261">
        <v>1092075.81</v>
      </c>
      <c r="D8" s="261">
        <v>2548945</v>
      </c>
      <c r="E8" s="261">
        <v>34484.639999999999</v>
      </c>
    </row>
    <row r="9" spans="1:7" s="42" customFormat="1" ht="13.9" customHeight="1" x14ac:dyDescent="0.2">
      <c r="A9" s="271" t="s">
        <v>426</v>
      </c>
      <c r="B9" s="261">
        <v>-111961.17</v>
      </c>
      <c r="C9" s="261">
        <v>1503649.85</v>
      </c>
      <c r="D9" s="261">
        <v>2176633.39</v>
      </c>
      <c r="E9" s="261">
        <v>-478604.18</v>
      </c>
    </row>
    <row r="10" spans="1:7" s="42" customFormat="1" ht="13.9" customHeight="1" x14ac:dyDescent="0.2">
      <c r="A10" s="271" t="s">
        <v>427</v>
      </c>
      <c r="B10" s="261">
        <v>-376.77</v>
      </c>
      <c r="C10" s="261">
        <v>256040.94</v>
      </c>
      <c r="D10" s="261">
        <v>1250277.72</v>
      </c>
      <c r="E10" s="261">
        <v>1105821.18</v>
      </c>
    </row>
    <row r="11" spans="1:7" s="42" customFormat="1" ht="13.9" customHeight="1" x14ac:dyDescent="0.2">
      <c r="A11" s="271" t="s">
        <v>428</v>
      </c>
      <c r="B11" s="261">
        <v>-438785.04</v>
      </c>
      <c r="C11" s="261">
        <v>889579.88</v>
      </c>
      <c r="D11" s="261">
        <v>1284937.6000000001</v>
      </c>
      <c r="E11" s="261">
        <v>-43050.55</v>
      </c>
    </row>
    <row r="12" spans="1:7" s="42" customFormat="1" ht="13.9" customHeight="1" x14ac:dyDescent="0.2">
      <c r="A12" s="271" t="s">
        <v>429</v>
      </c>
      <c r="B12" s="261">
        <v>-33920.07</v>
      </c>
      <c r="C12" s="261">
        <v>1595315.75</v>
      </c>
      <c r="D12" s="261">
        <v>1690052.33</v>
      </c>
      <c r="E12" s="261">
        <v>499601.55</v>
      </c>
    </row>
    <row r="13" spans="1:7" s="42" customFormat="1" ht="13.9" customHeight="1" x14ac:dyDescent="0.2">
      <c r="A13" s="271" t="s">
        <v>430</v>
      </c>
      <c r="B13" s="261">
        <v>333158.75</v>
      </c>
      <c r="C13" s="261">
        <v>727170.52</v>
      </c>
      <c r="D13" s="261">
        <v>1063001.56</v>
      </c>
      <c r="E13" s="261">
        <v>702909.86</v>
      </c>
    </row>
    <row r="14" spans="1:7" s="42" customFormat="1" ht="13.9" customHeight="1" x14ac:dyDescent="0.2">
      <c r="A14" s="271" t="s">
        <v>431</v>
      </c>
      <c r="B14" s="261">
        <v>-869759.61</v>
      </c>
      <c r="C14" s="261">
        <v>830184.99</v>
      </c>
      <c r="D14" s="261">
        <v>2034056.3</v>
      </c>
      <c r="E14" s="261">
        <v>952.95</v>
      </c>
    </row>
    <row r="15" spans="1:7" s="42" customFormat="1" ht="13.9" customHeight="1" x14ac:dyDescent="0.2">
      <c r="A15" s="271" t="s">
        <v>432</v>
      </c>
      <c r="B15" s="261">
        <v>-803545.32</v>
      </c>
      <c r="C15" s="261">
        <v>3106595.68</v>
      </c>
      <c r="D15" s="261">
        <v>3042083.65</v>
      </c>
      <c r="E15" s="261">
        <v>1702.26</v>
      </c>
    </row>
    <row r="16" spans="1:7" s="42" customFormat="1" ht="13.9" customHeight="1" x14ac:dyDescent="0.2">
      <c r="A16" s="271" t="s">
        <v>433</v>
      </c>
      <c r="B16" s="261">
        <v>-1120204.7</v>
      </c>
      <c r="C16" s="261">
        <v>665845.01</v>
      </c>
      <c r="D16" s="261">
        <v>983874.47</v>
      </c>
      <c r="E16" s="261">
        <v>1370.08</v>
      </c>
    </row>
    <row r="17" spans="1:5" s="42" customFormat="1" ht="13.9" customHeight="1" x14ac:dyDescent="0.2">
      <c r="A17" s="271" t="s">
        <v>434</v>
      </c>
      <c r="B17" s="261">
        <v>-1062660.28</v>
      </c>
      <c r="C17" s="261">
        <v>1363488.61</v>
      </c>
      <c r="D17" s="261">
        <v>1307218.76</v>
      </c>
      <c r="E17" s="261">
        <v>1274.57</v>
      </c>
    </row>
    <row r="18" spans="1:5" s="42" customFormat="1" ht="13.9" customHeight="1" x14ac:dyDescent="0.2">
      <c r="A18" s="271" t="s">
        <v>435</v>
      </c>
      <c r="B18" s="261">
        <v>-915375.03</v>
      </c>
      <c r="C18" s="261">
        <v>2014239.04</v>
      </c>
      <c r="D18" s="261">
        <v>1666936.79</v>
      </c>
      <c r="E18" s="261">
        <v>-200017</v>
      </c>
    </row>
    <row r="19" spans="1:5" s="42" customFormat="1" ht="13.9" customHeight="1" x14ac:dyDescent="0.2">
      <c r="A19" s="271" t="s">
        <v>436</v>
      </c>
      <c r="B19" s="261">
        <v>684527.45</v>
      </c>
      <c r="C19" s="261">
        <v>1951480.65</v>
      </c>
      <c r="D19" s="261">
        <v>2354781.5</v>
      </c>
      <c r="E19" s="261">
        <v>2003203.33</v>
      </c>
    </row>
    <row r="20" spans="1:5" s="42" customFormat="1" ht="13.9" customHeight="1" x14ac:dyDescent="0.2">
      <c r="B20" s="119" t="s">
        <v>437</v>
      </c>
      <c r="C20" s="243">
        <f>SUM(C8:C19)</f>
        <v>15995666.729999999</v>
      </c>
      <c r="D20" s="243">
        <f>SUM(D8:D19)</f>
        <v>21402799.070000004</v>
      </c>
      <c r="E20" s="243">
        <f>SUM(E8:E19)</f>
        <v>3629648.6900000004</v>
      </c>
    </row>
    <row r="42" spans="5:6" s="42" customFormat="1" ht="15" customHeight="1" x14ac:dyDescent="0.2">
      <c r="E42" s="272"/>
      <c r="F42" s="273" t="str">
        <f t="shared" ref="F42:F55" si="0">B6</f>
        <v>Solde</v>
      </c>
    </row>
    <row r="43" spans="5:6" s="42" customFormat="1" ht="15" customHeight="1" x14ac:dyDescent="0.2">
      <c r="E43" s="272" t="str">
        <f t="shared" ref="E43:E55" si="1">A7</f>
        <v>1er janvier</v>
      </c>
      <c r="F43" s="398">
        <f t="shared" si="0"/>
        <v>2462011.1</v>
      </c>
    </row>
    <row r="44" spans="5:6" s="42" customFormat="1" ht="15" customHeight="1" x14ac:dyDescent="0.2">
      <c r="E44" s="272" t="str">
        <f t="shared" si="1"/>
        <v>janvier</v>
      </c>
      <c r="F44" s="398">
        <f t="shared" si="0"/>
        <v>1039626.55</v>
      </c>
    </row>
    <row r="45" spans="5:6" s="42" customFormat="1" ht="15" customHeight="1" x14ac:dyDescent="0.2">
      <c r="E45" s="272" t="str">
        <f t="shared" si="1"/>
        <v>février</v>
      </c>
      <c r="F45" s="398">
        <f t="shared" si="0"/>
        <v>-111961.17</v>
      </c>
    </row>
    <row r="46" spans="5:6" s="42" customFormat="1" ht="15" customHeight="1" x14ac:dyDescent="0.2">
      <c r="E46" s="272" t="str">
        <f t="shared" si="1"/>
        <v>mars</v>
      </c>
      <c r="F46" s="398">
        <f t="shared" si="0"/>
        <v>-376.77</v>
      </c>
    </row>
    <row r="47" spans="5:6" s="42" customFormat="1" ht="15" customHeight="1" x14ac:dyDescent="0.2">
      <c r="E47" s="272" t="str">
        <f t="shared" si="1"/>
        <v>avril</v>
      </c>
      <c r="F47" s="398">
        <f t="shared" si="0"/>
        <v>-438785.04</v>
      </c>
    </row>
    <row r="48" spans="5:6" s="42" customFormat="1" ht="15" customHeight="1" x14ac:dyDescent="0.2">
      <c r="E48" s="272" t="str">
        <f t="shared" si="1"/>
        <v>mai</v>
      </c>
      <c r="F48" s="398">
        <f t="shared" si="0"/>
        <v>-33920.07</v>
      </c>
    </row>
    <row r="49" spans="5:6" s="42" customFormat="1" ht="15" customHeight="1" x14ac:dyDescent="0.2">
      <c r="E49" s="272" t="str">
        <f t="shared" si="1"/>
        <v>juin</v>
      </c>
      <c r="F49" s="398">
        <f t="shared" si="0"/>
        <v>333158.75</v>
      </c>
    </row>
    <row r="50" spans="5:6" s="42" customFormat="1" ht="15" customHeight="1" x14ac:dyDescent="0.2">
      <c r="E50" s="272" t="str">
        <f t="shared" si="1"/>
        <v>juillet</v>
      </c>
      <c r="F50" s="398">
        <f t="shared" si="0"/>
        <v>-869759.61</v>
      </c>
    </row>
    <row r="51" spans="5:6" s="42" customFormat="1" ht="15" customHeight="1" x14ac:dyDescent="0.2">
      <c r="E51" s="272" t="str">
        <f t="shared" si="1"/>
        <v>août</v>
      </c>
      <c r="F51" s="398">
        <f t="shared" si="0"/>
        <v>-803545.32</v>
      </c>
    </row>
    <row r="52" spans="5:6" s="42" customFormat="1" ht="15" customHeight="1" x14ac:dyDescent="0.2">
      <c r="E52" s="272" t="str">
        <f t="shared" si="1"/>
        <v>septembre</v>
      </c>
      <c r="F52" s="398">
        <f t="shared" si="0"/>
        <v>-1120204.7</v>
      </c>
    </row>
    <row r="53" spans="5:6" s="42" customFormat="1" ht="15" customHeight="1" x14ac:dyDescent="0.2">
      <c r="E53" s="272" t="str">
        <f t="shared" si="1"/>
        <v>octobre</v>
      </c>
      <c r="F53" s="398">
        <f t="shared" si="0"/>
        <v>-1062660.28</v>
      </c>
    </row>
    <row r="54" spans="5:6" s="42" customFormat="1" ht="15" customHeight="1" x14ac:dyDescent="0.2">
      <c r="E54" s="272" t="str">
        <f t="shared" si="1"/>
        <v>novembre</v>
      </c>
      <c r="F54" s="398">
        <f t="shared" si="0"/>
        <v>-915375.03</v>
      </c>
    </row>
    <row r="55" spans="5:6" s="42" customFormat="1" ht="15" customHeight="1" x14ac:dyDescent="0.2">
      <c r="E55" s="272" t="str">
        <f t="shared" si="1"/>
        <v>décembre</v>
      </c>
      <c r="F55" s="398">
        <f t="shared" si="0"/>
        <v>684527.45</v>
      </c>
    </row>
  </sheetData>
  <mergeCells count="2">
    <mergeCell ref="B1:C1"/>
    <mergeCell ref="D1:E1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rowBreaks count="1" manualBreakCount="1">
    <brk id="38" max="16383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34"/>
  <sheetViews>
    <sheetView workbookViewId="0">
      <selection activeCell="E19" sqref="E19"/>
    </sheetView>
  </sheetViews>
  <sheetFormatPr baseColWidth="10" defaultColWidth="11" defaultRowHeight="12.75" x14ac:dyDescent="0.2"/>
  <cols>
    <col min="1" max="1" width="46.28515625" customWidth="1"/>
    <col min="2" max="2" width="6.28515625" customWidth="1"/>
    <col min="3" max="3" width="13.28515625" style="79" customWidth="1"/>
    <col min="4" max="4" width="13.140625" style="79" customWidth="1"/>
    <col min="5" max="5" width="14.85546875" style="79" customWidth="1"/>
    <col min="6" max="8" width="15.42578125" customWidth="1"/>
    <col min="9" max="9" width="10.7109375" customWidth="1"/>
    <col min="10" max="10" width="19.140625" customWidth="1"/>
    <col min="11" max="11" width="14.140625" customWidth="1"/>
    <col min="12" max="12" width="15.7109375" customWidth="1"/>
    <col min="14" max="14" width="8.5703125" customWidth="1"/>
  </cols>
  <sheetData>
    <row r="1" spans="1:16" x14ac:dyDescent="0.2">
      <c r="A1" s="33" t="s">
        <v>19</v>
      </c>
      <c r="B1" s="35" t="s">
        <v>0</v>
      </c>
      <c r="C1" s="34"/>
      <c r="D1" s="274"/>
      <c r="E1" s="35" t="str">
        <f>Coordonnées!C1</f>
        <v>GOUVY</v>
      </c>
      <c r="F1" s="34"/>
      <c r="G1" s="35" t="s">
        <v>6</v>
      </c>
      <c r="H1" s="36">
        <f>Coordonnées!E1</f>
        <v>82037</v>
      </c>
    </row>
    <row r="2" spans="1:16" x14ac:dyDescent="0.2">
      <c r="A2" s="37"/>
      <c r="B2" s="31"/>
      <c r="C2" s="31"/>
      <c r="D2" s="38"/>
      <c r="E2" s="31"/>
      <c r="F2" s="31"/>
      <c r="G2" s="38" t="s">
        <v>7</v>
      </c>
      <c r="H2" s="39">
        <f>Coordonnées!E2</f>
        <v>2024</v>
      </c>
    </row>
    <row r="3" spans="1:16" x14ac:dyDescent="0.2">
      <c r="A3" s="1"/>
      <c r="B3" s="1"/>
      <c r="C3" s="186"/>
      <c r="D3" s="186"/>
      <c r="E3" s="186"/>
    </row>
    <row r="4" spans="1:16" s="42" customFormat="1" ht="15" customHeight="1" x14ac:dyDescent="0.2">
      <c r="A4" s="275" t="s">
        <v>438</v>
      </c>
      <c r="C4" s="91"/>
      <c r="D4" s="91"/>
      <c r="E4" s="445" t="s">
        <v>439</v>
      </c>
      <c r="F4" s="446" t="s">
        <v>440</v>
      </c>
      <c r="G4" s="447" t="s">
        <v>441</v>
      </c>
      <c r="H4" s="448" t="s">
        <v>442</v>
      </c>
    </row>
    <row r="5" spans="1:16" s="42" customFormat="1" ht="15" customHeight="1" x14ac:dyDescent="0.2">
      <c r="C5" s="91"/>
      <c r="D5" s="91"/>
      <c r="E5" s="445"/>
      <c r="F5" s="446"/>
      <c r="G5" s="447"/>
      <c r="H5" s="448"/>
      <c r="J5" s="178" t="s">
        <v>443</v>
      </c>
      <c r="K5" s="178"/>
      <c r="L5" s="178"/>
      <c r="M5" s="178"/>
      <c r="N5" s="178"/>
      <c r="O5" s="178"/>
      <c r="P5" s="178"/>
    </row>
    <row r="6" spans="1:16" s="42" customFormat="1" ht="15" customHeight="1" x14ac:dyDescent="0.2">
      <c r="C6" s="124">
        <f>D6-1</f>
        <v>2023</v>
      </c>
      <c r="D6" s="276">
        <f>H2</f>
        <v>2024</v>
      </c>
      <c r="E6" s="445"/>
      <c r="F6" s="446"/>
      <c r="G6" s="447"/>
      <c r="H6" s="448"/>
      <c r="J6" s="178"/>
      <c r="K6" s="178"/>
      <c r="L6" s="178"/>
      <c r="M6" s="178"/>
      <c r="N6" s="178"/>
      <c r="O6" s="178"/>
      <c r="P6" s="178"/>
    </row>
    <row r="7" spans="1:16" s="41" customFormat="1" ht="15" customHeight="1" x14ac:dyDescent="0.2">
      <c r="A7" s="277" t="s">
        <v>444</v>
      </c>
      <c r="B7" s="278">
        <v>21</v>
      </c>
      <c r="C7" s="279">
        <v>93222.85</v>
      </c>
      <c r="D7" s="174">
        <v>50091.45</v>
      </c>
      <c r="E7" s="280">
        <v>13584.91</v>
      </c>
      <c r="F7" s="280">
        <v>0</v>
      </c>
      <c r="G7" s="174">
        <v>0</v>
      </c>
      <c r="H7" s="174">
        <v>56716.31</v>
      </c>
      <c r="I7" s="281"/>
      <c r="J7" s="178" t="s">
        <v>445</v>
      </c>
      <c r="K7" s="178"/>
      <c r="L7" s="178"/>
      <c r="M7" s="178"/>
      <c r="N7" s="178"/>
      <c r="O7" s="178"/>
      <c r="P7" s="178"/>
    </row>
    <row r="8" spans="1:16" s="41" customFormat="1" ht="15" customHeight="1" x14ac:dyDescent="0.2">
      <c r="A8" s="282" t="s">
        <v>446</v>
      </c>
      <c r="B8" s="283" t="s">
        <v>447</v>
      </c>
      <c r="C8" s="284">
        <f t="shared" ref="C8:H8" si="0">C9+C15+C18</f>
        <v>42256793.519999996</v>
      </c>
      <c r="D8" s="285">
        <f t="shared" si="0"/>
        <v>48137821.359999999</v>
      </c>
      <c r="E8" s="286">
        <f t="shared" si="0"/>
        <v>7204987.3600000003</v>
      </c>
      <c r="F8" s="285">
        <f t="shared" si="0"/>
        <v>266399.55</v>
      </c>
      <c r="G8" s="286">
        <f t="shared" si="0"/>
        <v>368274.23</v>
      </c>
      <c r="H8" s="285">
        <f t="shared" si="0"/>
        <v>1425834.2</v>
      </c>
      <c r="I8" s="281"/>
      <c r="J8" s="178" t="s">
        <v>448</v>
      </c>
      <c r="K8" s="178"/>
      <c r="L8" s="178"/>
      <c r="M8" s="178"/>
      <c r="N8" s="178"/>
      <c r="O8" s="178"/>
      <c r="P8" s="178"/>
    </row>
    <row r="9" spans="1:16" s="41" customFormat="1" ht="15" customHeight="1" x14ac:dyDescent="0.2">
      <c r="A9" s="287" t="s">
        <v>449</v>
      </c>
      <c r="B9" s="288"/>
      <c r="C9" s="289">
        <f t="shared" ref="C9:H9" si="1">SUM(C10:C14)</f>
        <v>38819318.649999999</v>
      </c>
      <c r="D9" s="290">
        <f t="shared" si="1"/>
        <v>39237459.160000004</v>
      </c>
      <c r="E9" s="291">
        <f t="shared" si="1"/>
        <v>1540308.29</v>
      </c>
      <c r="F9" s="290">
        <f t="shared" si="1"/>
        <v>266399.55</v>
      </c>
      <c r="G9" s="291">
        <f t="shared" si="1"/>
        <v>368274.23</v>
      </c>
      <c r="H9" s="292">
        <f t="shared" si="1"/>
        <v>1224042.46</v>
      </c>
      <c r="I9" s="281"/>
      <c r="J9" s="178"/>
      <c r="K9" s="178"/>
      <c r="L9" s="178"/>
      <c r="M9" s="178"/>
      <c r="N9" s="178"/>
      <c r="O9" s="178"/>
      <c r="P9" s="178"/>
    </row>
    <row r="10" spans="1:16" s="41" customFormat="1" ht="15" customHeight="1" x14ac:dyDescent="0.2">
      <c r="A10" s="293" t="s">
        <v>450</v>
      </c>
      <c r="B10" s="294">
        <v>220</v>
      </c>
      <c r="C10" s="295">
        <v>11116551.060000001</v>
      </c>
      <c r="D10" s="295">
        <v>10985281.75</v>
      </c>
      <c r="E10" s="295">
        <v>109742.83</v>
      </c>
      <c r="F10" s="295">
        <v>266399.55</v>
      </c>
      <c r="G10" s="295">
        <v>43446.74</v>
      </c>
      <c r="H10" s="295">
        <v>18059.330000000002</v>
      </c>
      <c r="I10" s="281"/>
      <c r="J10" s="178" t="s">
        <v>451</v>
      </c>
      <c r="K10" s="178"/>
      <c r="L10" s="178"/>
      <c r="M10" s="178"/>
      <c r="N10" s="178"/>
      <c r="O10" s="178"/>
      <c r="P10" s="178"/>
    </row>
    <row r="11" spans="1:16" s="41" customFormat="1" ht="15" customHeight="1" x14ac:dyDescent="0.2">
      <c r="A11" s="293" t="s">
        <v>452</v>
      </c>
      <c r="B11" s="294">
        <v>221</v>
      </c>
      <c r="C11" s="295">
        <v>13543344.800000001</v>
      </c>
      <c r="D11" s="295">
        <v>14049617.93</v>
      </c>
      <c r="E11" s="295">
        <v>977658.01</v>
      </c>
      <c r="F11" s="295">
        <v>0</v>
      </c>
      <c r="G11" s="295">
        <v>195361.63</v>
      </c>
      <c r="H11" s="295">
        <v>666746.51</v>
      </c>
      <c r="I11" s="281"/>
      <c r="J11" s="178"/>
      <c r="K11" s="178"/>
      <c r="L11" s="178"/>
      <c r="M11" s="178"/>
      <c r="N11" s="178"/>
      <c r="O11" s="178"/>
      <c r="P11" s="178"/>
    </row>
    <row r="12" spans="1:16" s="41" customFormat="1" ht="15" customHeight="1" x14ac:dyDescent="0.2">
      <c r="A12" s="293" t="s">
        <v>453</v>
      </c>
      <c r="B12" s="294">
        <v>223</v>
      </c>
      <c r="C12" s="295">
        <v>14118106.41</v>
      </c>
      <c r="D12" s="295">
        <v>14162844.6</v>
      </c>
      <c r="E12" s="295">
        <v>452907.45</v>
      </c>
      <c r="F12" s="295">
        <v>0</v>
      </c>
      <c r="G12" s="295">
        <v>129465.86</v>
      </c>
      <c r="H12" s="295">
        <v>537635.12</v>
      </c>
      <c r="I12" s="281"/>
      <c r="J12" s="178" t="s">
        <v>454</v>
      </c>
      <c r="K12" s="178"/>
      <c r="L12" s="178"/>
      <c r="M12" s="178"/>
      <c r="N12" s="178"/>
      <c r="O12" s="296"/>
      <c r="P12" s="178"/>
    </row>
    <row r="13" spans="1:16" s="41" customFormat="1" ht="15" customHeight="1" x14ac:dyDescent="0.2">
      <c r="A13" s="293" t="s">
        <v>455</v>
      </c>
      <c r="B13" s="294">
        <v>224</v>
      </c>
      <c r="C13" s="295">
        <v>41316.379999999997</v>
      </c>
      <c r="D13" s="295">
        <v>39714.879999999997</v>
      </c>
      <c r="E13" s="295">
        <v>0</v>
      </c>
      <c r="F13" s="295">
        <v>0</v>
      </c>
      <c r="G13" s="295">
        <v>0</v>
      </c>
      <c r="H13" s="295">
        <v>1601.5</v>
      </c>
      <c r="I13" s="281"/>
      <c r="J13" s="388">
        <v>14932.5</v>
      </c>
      <c r="K13" s="178" t="s">
        <v>456</v>
      </c>
      <c r="L13" s="178"/>
      <c r="M13" s="388">
        <v>14723.82</v>
      </c>
      <c r="N13" s="178" t="s">
        <v>457</v>
      </c>
      <c r="O13" s="178"/>
      <c r="P13" s="178"/>
    </row>
    <row r="14" spans="1:16" s="41" customFormat="1" ht="15" customHeight="1" x14ac:dyDescent="0.2">
      <c r="A14" s="297" t="s">
        <v>458</v>
      </c>
      <c r="B14" s="298">
        <v>226</v>
      </c>
      <c r="C14" s="295">
        <v>0</v>
      </c>
      <c r="D14" s="295">
        <v>0</v>
      </c>
      <c r="E14" s="295">
        <v>0</v>
      </c>
      <c r="F14" s="295">
        <v>0</v>
      </c>
      <c r="G14" s="295">
        <v>0</v>
      </c>
      <c r="H14" s="295">
        <v>0</v>
      </c>
      <c r="I14" s="281"/>
      <c r="J14" s="178"/>
      <c r="K14" s="178"/>
      <c r="L14" s="178"/>
      <c r="M14" s="178"/>
      <c r="N14" s="178"/>
      <c r="O14" s="178"/>
      <c r="P14" s="178"/>
    </row>
    <row r="15" spans="1:16" s="41" customFormat="1" ht="15" customHeight="1" x14ac:dyDescent="0.2">
      <c r="A15" s="287" t="s">
        <v>459</v>
      </c>
      <c r="B15" s="288"/>
      <c r="C15" s="289">
        <f t="shared" ref="C15:H15" si="2">SUM(C16:C17)</f>
        <v>800195.64999999991</v>
      </c>
      <c r="D15" s="290">
        <f t="shared" si="2"/>
        <v>869554.98</v>
      </c>
      <c r="E15" s="291">
        <f t="shared" si="2"/>
        <v>271151.07</v>
      </c>
      <c r="F15" s="290">
        <f t="shared" si="2"/>
        <v>0</v>
      </c>
      <c r="G15" s="291">
        <f t="shared" si="2"/>
        <v>0</v>
      </c>
      <c r="H15" s="299">
        <f t="shared" si="2"/>
        <v>201791.74</v>
      </c>
      <c r="I15" s="281"/>
      <c r="J15" s="178" t="s">
        <v>460</v>
      </c>
      <c r="K15" s="178"/>
      <c r="L15" s="178"/>
      <c r="M15" s="178"/>
      <c r="N15" s="178"/>
      <c r="O15" s="178"/>
      <c r="P15" s="178"/>
    </row>
    <row r="16" spans="1:16" s="41" customFormat="1" ht="15" customHeight="1" x14ac:dyDescent="0.2">
      <c r="A16" s="293" t="s">
        <v>461</v>
      </c>
      <c r="B16" s="294" t="s">
        <v>462</v>
      </c>
      <c r="C16" s="300">
        <v>791170.69</v>
      </c>
      <c r="D16" s="300">
        <v>860530.02</v>
      </c>
      <c r="E16" s="300">
        <v>262485.21000000002</v>
      </c>
      <c r="F16" s="300">
        <v>0</v>
      </c>
      <c r="G16" s="300">
        <v>0</v>
      </c>
      <c r="H16" s="300">
        <v>193125.88</v>
      </c>
      <c r="I16" s="281"/>
      <c r="J16" s="178" t="s">
        <v>463</v>
      </c>
      <c r="K16" s="178"/>
      <c r="L16" s="301">
        <f>IF(M13=0,"",(J13-M13)/M13)</f>
        <v>1.4172952399581107E-2</v>
      </c>
      <c r="M16" s="178"/>
      <c r="N16" s="247"/>
      <c r="O16" s="178"/>
      <c r="P16" s="178"/>
    </row>
    <row r="17" spans="1:16" s="41" customFormat="1" ht="15" customHeight="1" x14ac:dyDescent="0.2">
      <c r="A17" s="297" t="s">
        <v>464</v>
      </c>
      <c r="B17" s="298">
        <v>234</v>
      </c>
      <c r="C17" s="300">
        <v>9024.9599999999991</v>
      </c>
      <c r="D17" s="300">
        <v>9024.9599999999991</v>
      </c>
      <c r="E17" s="300">
        <v>8665.86</v>
      </c>
      <c r="F17" s="300">
        <v>0</v>
      </c>
      <c r="G17" s="300">
        <v>0</v>
      </c>
      <c r="H17" s="300">
        <v>8665.86</v>
      </c>
      <c r="I17" s="281"/>
      <c r="J17" s="178" t="s">
        <v>465</v>
      </c>
      <c r="K17" s="178"/>
      <c r="L17" s="178"/>
      <c r="M17" s="178"/>
      <c r="N17" s="178"/>
      <c r="O17" s="178"/>
      <c r="P17" s="178"/>
    </row>
    <row r="18" spans="1:16" s="41" customFormat="1" ht="15" customHeight="1" x14ac:dyDescent="0.2">
      <c r="A18" s="287" t="s">
        <v>466</v>
      </c>
      <c r="B18" s="288"/>
      <c r="C18" s="289">
        <f t="shared" ref="C18:H18" si="3">SUM(C19:C21)</f>
        <v>2637279.2200000002</v>
      </c>
      <c r="D18" s="290">
        <f t="shared" si="3"/>
        <v>8030807.2199999997</v>
      </c>
      <c r="E18" s="291">
        <f t="shared" si="3"/>
        <v>5393528</v>
      </c>
      <c r="F18" s="290">
        <f t="shared" si="3"/>
        <v>0</v>
      </c>
      <c r="G18" s="291">
        <f t="shared" si="3"/>
        <v>0</v>
      </c>
      <c r="H18" s="290">
        <f t="shared" si="3"/>
        <v>0</v>
      </c>
      <c r="I18" s="281"/>
      <c r="J18" s="178"/>
      <c r="K18" s="178"/>
      <c r="L18" s="178"/>
      <c r="M18" s="178"/>
      <c r="N18" s="178"/>
      <c r="O18" s="178"/>
      <c r="P18" s="178"/>
    </row>
    <row r="19" spans="1:16" s="41" customFormat="1" ht="15" customHeight="1" x14ac:dyDescent="0.2">
      <c r="A19" s="293" t="s">
        <v>467</v>
      </c>
      <c r="B19" s="294">
        <v>24</v>
      </c>
      <c r="C19" s="300">
        <v>2637279.2200000002</v>
      </c>
      <c r="D19" s="300">
        <v>8030807.2199999997</v>
      </c>
      <c r="E19" s="300">
        <v>5393528</v>
      </c>
      <c r="F19" s="300">
        <v>0</v>
      </c>
      <c r="G19" s="300">
        <v>0</v>
      </c>
      <c r="H19" s="300">
        <v>0</v>
      </c>
      <c r="I19" s="281"/>
      <c r="J19" s="178" t="s">
        <v>468</v>
      </c>
      <c r="K19" s="178"/>
      <c r="L19" s="178"/>
      <c r="M19" s="178"/>
      <c r="N19" s="389">
        <v>1048</v>
      </c>
      <c r="O19" s="178" t="s">
        <v>469</v>
      </c>
      <c r="P19" s="178"/>
    </row>
    <row r="20" spans="1:16" s="41" customFormat="1" ht="15" customHeight="1" x14ac:dyDescent="0.2">
      <c r="A20" s="293" t="s">
        <v>470</v>
      </c>
      <c r="B20" s="294">
        <v>261</v>
      </c>
      <c r="C20" s="300">
        <v>0</v>
      </c>
      <c r="D20" s="300">
        <v>0</v>
      </c>
      <c r="E20" s="300">
        <v>0</v>
      </c>
      <c r="F20" s="300">
        <v>0</v>
      </c>
      <c r="G20" s="300">
        <v>0</v>
      </c>
      <c r="H20" s="300">
        <v>0</v>
      </c>
      <c r="I20" s="281"/>
      <c r="J20" s="178" t="s">
        <v>471</v>
      </c>
      <c r="K20" s="389">
        <v>1032</v>
      </c>
      <c r="L20" s="178" t="s">
        <v>472</v>
      </c>
      <c r="M20" s="178"/>
      <c r="N20" s="178"/>
      <c r="O20" s="178"/>
      <c r="P20" s="178"/>
    </row>
    <row r="21" spans="1:16" s="41" customFormat="1" ht="15" customHeight="1" x14ac:dyDescent="0.2">
      <c r="A21" s="293" t="s">
        <v>473</v>
      </c>
      <c r="B21" s="294" t="s">
        <v>474</v>
      </c>
      <c r="C21" s="300">
        <v>0</v>
      </c>
      <c r="D21" s="300">
        <v>0</v>
      </c>
      <c r="E21" s="300">
        <v>0</v>
      </c>
      <c r="F21" s="300">
        <v>0</v>
      </c>
      <c r="G21" s="300">
        <v>0</v>
      </c>
      <c r="H21" s="300">
        <v>0</v>
      </c>
      <c r="I21" s="281"/>
      <c r="J21" s="178"/>
      <c r="K21" s="178"/>
      <c r="L21" s="178"/>
      <c r="M21" s="178"/>
      <c r="N21" s="178"/>
      <c r="O21" s="178"/>
      <c r="P21" s="178"/>
    </row>
    <row r="22" spans="1:16" s="41" customFormat="1" ht="15" customHeight="1" x14ac:dyDescent="0.2">
      <c r="A22" s="302" t="s">
        <v>475</v>
      </c>
      <c r="B22" s="303">
        <v>25</v>
      </c>
      <c r="C22" s="289">
        <f t="shared" ref="C22:H22" si="4">SUM(C23:C26)</f>
        <v>252681.9</v>
      </c>
      <c r="D22" s="290">
        <f t="shared" si="4"/>
        <v>239386.76</v>
      </c>
      <c r="E22" s="291">
        <f t="shared" si="4"/>
        <v>17662.080000000002</v>
      </c>
      <c r="F22" s="290">
        <f t="shared" si="4"/>
        <v>0</v>
      </c>
      <c r="G22" s="291">
        <f t="shared" si="4"/>
        <v>0</v>
      </c>
      <c r="H22" s="290">
        <f t="shared" si="4"/>
        <v>30957.22</v>
      </c>
      <c r="I22" s="281"/>
      <c r="J22" s="178" t="s">
        <v>460</v>
      </c>
      <c r="K22" s="178"/>
      <c r="L22" s="178"/>
      <c r="M22" s="178"/>
      <c r="N22" s="178"/>
      <c r="O22" s="178"/>
      <c r="P22" s="178"/>
    </row>
    <row r="23" spans="1:16" s="41" customFormat="1" ht="15" customHeight="1" x14ac:dyDescent="0.2">
      <c r="A23" s="293" t="s">
        <v>476</v>
      </c>
      <c r="B23" s="294">
        <v>251</v>
      </c>
      <c r="C23" s="300">
        <v>0</v>
      </c>
      <c r="D23" s="300">
        <v>0</v>
      </c>
      <c r="E23" s="300">
        <v>0</v>
      </c>
      <c r="F23" s="300">
        <v>0</v>
      </c>
      <c r="G23" s="300">
        <v>0</v>
      </c>
      <c r="H23" s="300">
        <v>0</v>
      </c>
      <c r="I23" s="281"/>
      <c r="J23" s="178" t="s">
        <v>477</v>
      </c>
      <c r="K23" s="178"/>
      <c r="L23" s="304">
        <f>IF(K20=0,"",(N19-K20)/K20)</f>
        <v>1.5503875968992248E-2</v>
      </c>
      <c r="M23" s="178"/>
      <c r="N23" s="247"/>
      <c r="O23" s="178"/>
      <c r="P23" s="178"/>
    </row>
    <row r="24" spans="1:16" s="41" customFormat="1" ht="15" customHeight="1" x14ac:dyDescent="0.2">
      <c r="A24" s="293" t="s">
        <v>478</v>
      </c>
      <c r="B24" s="294">
        <v>252</v>
      </c>
      <c r="C24" s="300">
        <v>186659.24</v>
      </c>
      <c r="D24" s="300">
        <v>185308.68</v>
      </c>
      <c r="E24" s="300">
        <v>17472.13</v>
      </c>
      <c r="F24" s="300">
        <v>0</v>
      </c>
      <c r="G24" s="300">
        <v>0</v>
      </c>
      <c r="H24" s="300">
        <v>18822.689999999999</v>
      </c>
      <c r="I24" s="281"/>
      <c r="J24" s="178" t="s">
        <v>479</v>
      </c>
      <c r="K24" s="178"/>
      <c r="L24" s="178"/>
      <c r="M24" s="178"/>
      <c r="N24" s="178"/>
      <c r="O24" s="178"/>
      <c r="P24" s="178"/>
    </row>
    <row r="25" spans="1:16" s="41" customFormat="1" ht="15" customHeight="1" x14ac:dyDescent="0.2">
      <c r="A25" s="293" t="s">
        <v>480</v>
      </c>
      <c r="B25" s="294">
        <v>254</v>
      </c>
      <c r="C25" s="300">
        <v>0</v>
      </c>
      <c r="D25" s="300">
        <v>0</v>
      </c>
      <c r="E25" s="300">
        <v>0</v>
      </c>
      <c r="F25" s="300">
        <v>0</v>
      </c>
      <c r="G25" s="300">
        <v>0</v>
      </c>
      <c r="H25" s="300">
        <v>0</v>
      </c>
      <c r="I25" s="281"/>
      <c r="J25" s="178"/>
      <c r="K25" s="178"/>
      <c r="L25" s="178"/>
      <c r="M25" s="178"/>
      <c r="N25" s="178"/>
      <c r="O25" s="178"/>
      <c r="P25" s="178"/>
    </row>
    <row r="26" spans="1:16" s="41" customFormat="1" ht="15" customHeight="1" x14ac:dyDescent="0.2">
      <c r="A26" s="297" t="s">
        <v>481</v>
      </c>
      <c r="B26" s="298">
        <v>256</v>
      </c>
      <c r="C26" s="300">
        <v>66022.66</v>
      </c>
      <c r="D26" s="300">
        <v>54078.080000000002</v>
      </c>
      <c r="E26" s="300">
        <v>189.95</v>
      </c>
      <c r="F26" s="300">
        <v>0</v>
      </c>
      <c r="G26" s="300">
        <v>0</v>
      </c>
      <c r="H26" s="300">
        <v>12134.53</v>
      </c>
      <c r="I26" s="281"/>
      <c r="J26" s="178" t="s">
        <v>482</v>
      </c>
      <c r="K26" s="178"/>
      <c r="L26" s="178"/>
      <c r="M26" s="178"/>
      <c r="N26" s="178"/>
      <c r="O26" s="178"/>
      <c r="P26" s="178"/>
    </row>
    <row r="27" spans="1:16" s="41" customFormat="1" ht="15" customHeight="1" x14ac:dyDescent="0.2">
      <c r="A27" s="302" t="s">
        <v>483</v>
      </c>
      <c r="B27" s="303">
        <v>27</v>
      </c>
      <c r="C27" s="289">
        <f t="shared" ref="C27:H27" si="5">SUM(C28:C29)</f>
        <v>4876138.6199999992</v>
      </c>
      <c r="D27" s="290">
        <f t="shared" si="5"/>
        <v>2720837.3200000003</v>
      </c>
      <c r="E27" s="291">
        <f t="shared" si="5"/>
        <v>-2189815.44</v>
      </c>
      <c r="F27" s="290">
        <f t="shared" si="5"/>
        <v>-34514.14</v>
      </c>
      <c r="G27" s="291">
        <f t="shared" si="5"/>
        <v>0</v>
      </c>
      <c r="H27" s="290">
        <f t="shared" si="5"/>
        <v>0</v>
      </c>
      <c r="I27" s="281"/>
    </row>
    <row r="28" spans="1:16" s="41" customFormat="1" ht="15" customHeight="1" x14ac:dyDescent="0.2">
      <c r="A28" s="293" t="s">
        <v>484</v>
      </c>
      <c r="B28" s="294" t="s">
        <v>485</v>
      </c>
      <c r="C28" s="300">
        <v>4895735.3499999996</v>
      </c>
      <c r="D28" s="300">
        <v>2676919.91</v>
      </c>
      <c r="E28" s="300">
        <v>-2213815.44</v>
      </c>
      <c r="F28" s="300">
        <v>5000</v>
      </c>
      <c r="G28" s="300">
        <v>0</v>
      </c>
      <c r="H28" s="300">
        <v>0</v>
      </c>
      <c r="I28" s="281"/>
    </row>
    <row r="29" spans="1:16" s="41" customFormat="1" ht="15" customHeight="1" x14ac:dyDescent="0.2">
      <c r="A29" s="297" t="s">
        <v>486</v>
      </c>
      <c r="B29" s="298">
        <v>275</v>
      </c>
      <c r="C29" s="300">
        <v>-19596.73</v>
      </c>
      <c r="D29" s="300">
        <v>43917.41</v>
      </c>
      <c r="E29" s="300">
        <v>24000</v>
      </c>
      <c r="F29" s="300">
        <v>-39514.14</v>
      </c>
      <c r="G29" s="300">
        <v>0</v>
      </c>
      <c r="H29" s="300">
        <v>0</v>
      </c>
      <c r="I29" s="281"/>
    </row>
    <row r="30" spans="1:16" s="41" customFormat="1" ht="15" customHeight="1" x14ac:dyDescent="0.2">
      <c r="A30" s="302" t="s">
        <v>487</v>
      </c>
      <c r="B30" s="303">
        <v>28</v>
      </c>
      <c r="C30" s="289">
        <f t="shared" ref="C30:H30" si="6">SUM(C31:C32)</f>
        <v>1631534.07</v>
      </c>
      <c r="D30" s="292">
        <f t="shared" si="6"/>
        <v>1642611.25</v>
      </c>
      <c r="E30" s="291">
        <f t="shared" si="6"/>
        <v>11077.18</v>
      </c>
      <c r="F30" s="290">
        <f t="shared" si="6"/>
        <v>0</v>
      </c>
      <c r="G30" s="291">
        <f t="shared" si="6"/>
        <v>0</v>
      </c>
      <c r="H30" s="292">
        <f t="shared" si="6"/>
        <v>0</v>
      </c>
      <c r="I30" s="281"/>
    </row>
    <row r="31" spans="1:16" s="41" customFormat="1" ht="15" customHeight="1" x14ac:dyDescent="0.2">
      <c r="A31" s="293" t="s">
        <v>488</v>
      </c>
      <c r="B31" s="294" t="s">
        <v>489</v>
      </c>
      <c r="C31" s="300">
        <v>1631534.07</v>
      </c>
      <c r="D31" s="300">
        <v>1642611.25</v>
      </c>
      <c r="E31" s="300">
        <v>11077.18</v>
      </c>
      <c r="F31" s="300">
        <v>0</v>
      </c>
      <c r="G31" s="300">
        <v>0</v>
      </c>
      <c r="H31" s="300">
        <v>0</v>
      </c>
      <c r="I31" s="281"/>
    </row>
    <row r="32" spans="1:16" s="41" customFormat="1" ht="15" customHeight="1" x14ac:dyDescent="0.2">
      <c r="A32" s="297" t="s">
        <v>490</v>
      </c>
      <c r="B32" s="298">
        <v>288</v>
      </c>
      <c r="C32" s="300">
        <v>0</v>
      </c>
      <c r="D32" s="300">
        <v>0</v>
      </c>
      <c r="E32" s="300">
        <v>0</v>
      </c>
      <c r="F32" s="300">
        <v>0</v>
      </c>
      <c r="G32" s="300">
        <v>0</v>
      </c>
      <c r="H32" s="300">
        <v>0</v>
      </c>
      <c r="I32" s="281"/>
    </row>
    <row r="33" spans="2:8" s="41" customFormat="1" ht="15" customHeight="1" x14ac:dyDescent="0.2">
      <c r="B33" s="305" t="s">
        <v>130</v>
      </c>
      <c r="C33" s="306">
        <f t="shared" ref="C33:H33" si="7">C7+C9+C15+C18+C22+C27+C30</f>
        <v>49110370.959999993</v>
      </c>
      <c r="D33" s="307">
        <f t="shared" si="7"/>
        <v>52790748.140000001</v>
      </c>
      <c r="E33" s="307">
        <f t="shared" si="7"/>
        <v>5057496.09</v>
      </c>
      <c r="F33" s="307">
        <f t="shared" si="7"/>
        <v>231885.40999999997</v>
      </c>
      <c r="G33" s="307">
        <f t="shared" si="7"/>
        <v>368274.23</v>
      </c>
      <c r="H33" s="307">
        <f t="shared" si="7"/>
        <v>1513507.73</v>
      </c>
    </row>
    <row r="34" spans="2:8" s="41" customFormat="1" ht="15" customHeight="1" x14ac:dyDescent="0.2">
      <c r="C34" s="220" t="s">
        <v>491</v>
      </c>
      <c r="D34" s="280">
        <f>D33-C33</f>
        <v>3680377.1800000072</v>
      </c>
      <c r="E34" s="308">
        <f>E33-F33+G33-H33</f>
        <v>3680377.18</v>
      </c>
      <c r="F34" s="178" t="s">
        <v>492</v>
      </c>
    </row>
  </sheetData>
  <mergeCells count="4">
    <mergeCell ref="E4:E6"/>
    <mergeCell ref="F4:F6"/>
    <mergeCell ref="G4:G6"/>
    <mergeCell ref="H4:H6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W1030"/>
  <sheetViews>
    <sheetView workbookViewId="0">
      <selection activeCell="I28" sqref="I28"/>
    </sheetView>
  </sheetViews>
  <sheetFormatPr baseColWidth="10" defaultColWidth="11.5703125" defaultRowHeight="12.75" x14ac:dyDescent="0.2"/>
  <cols>
    <col min="1" max="1" width="13.28515625" style="18" customWidth="1"/>
    <col min="2" max="2" width="55.28515625" style="18" customWidth="1"/>
    <col min="3" max="3" width="18.140625" style="18" customWidth="1"/>
    <col min="4" max="4" width="16.42578125" style="18" customWidth="1"/>
    <col min="5" max="5" width="17" style="18" customWidth="1"/>
    <col min="6" max="6" width="15.85546875" style="18" customWidth="1"/>
    <col min="7" max="7" width="10.42578125" style="18" customWidth="1"/>
    <col min="8" max="257" width="11.5703125" style="18"/>
  </cols>
  <sheetData>
    <row r="1" spans="1:7" x14ac:dyDescent="0.2">
      <c r="A1" s="33" t="s">
        <v>19</v>
      </c>
      <c r="B1" s="15"/>
      <c r="C1" s="35" t="s">
        <v>0</v>
      </c>
      <c r="D1" s="15"/>
      <c r="E1" s="35" t="str">
        <f>Coordonnées!C1</f>
        <v>GOUVY</v>
      </c>
      <c r="F1" s="35" t="s">
        <v>6</v>
      </c>
      <c r="G1" s="36">
        <f>Coordonnées!E1</f>
        <v>82037</v>
      </c>
    </row>
    <row r="2" spans="1:7" x14ac:dyDescent="0.2">
      <c r="A2" s="37"/>
      <c r="B2" s="309"/>
      <c r="C2" s="309"/>
      <c r="D2" s="38"/>
      <c r="E2" s="309"/>
      <c r="F2" s="38" t="s">
        <v>7</v>
      </c>
      <c r="G2" s="39">
        <f>Coordonnées!E2</f>
        <v>2024</v>
      </c>
    </row>
    <row r="3" spans="1:7" x14ac:dyDescent="0.2">
      <c r="B3" s="60" t="s">
        <v>493</v>
      </c>
    </row>
    <row r="4" spans="1:7" x14ac:dyDescent="0.2">
      <c r="C4" s="18" t="s">
        <v>494</v>
      </c>
    </row>
    <row r="5" spans="1:7" s="41" customFormat="1" ht="15" customHeight="1" x14ac:dyDescent="0.2">
      <c r="A5" s="310" t="s">
        <v>495</v>
      </c>
      <c r="B5" s="311" t="s">
        <v>496</v>
      </c>
      <c r="C5" s="88">
        <f>D5-1</f>
        <v>2021</v>
      </c>
      <c r="D5" s="88">
        <f>E5-1</f>
        <v>2022</v>
      </c>
      <c r="E5" s="88">
        <f>F5-1</f>
        <v>2023</v>
      </c>
      <c r="F5" s="88">
        <f>G2</f>
        <v>2024</v>
      </c>
    </row>
    <row r="6" spans="1:7" s="41" customFormat="1" ht="15" customHeight="1" x14ac:dyDescent="0.2">
      <c r="A6" s="128" t="s">
        <v>497</v>
      </c>
      <c r="B6" s="127" t="s">
        <v>498</v>
      </c>
      <c r="C6" s="92">
        <v>0</v>
      </c>
      <c r="D6" s="92">
        <v>0</v>
      </c>
      <c r="E6" s="92">
        <v>0</v>
      </c>
      <c r="F6" s="92">
        <v>0</v>
      </c>
    </row>
    <row r="7" spans="1:7" s="41" customFormat="1" ht="15" customHeight="1" x14ac:dyDescent="0.2">
      <c r="A7" s="128" t="s">
        <v>499</v>
      </c>
      <c r="B7" s="127" t="s">
        <v>500</v>
      </c>
      <c r="C7" s="92">
        <v>15000</v>
      </c>
      <c r="D7" s="92">
        <v>7000</v>
      </c>
      <c r="E7" s="92">
        <v>3000</v>
      </c>
      <c r="F7" s="92">
        <v>3000</v>
      </c>
    </row>
    <row r="8" spans="1:7" s="41" customFormat="1" ht="15" customHeight="1" x14ac:dyDescent="0.2">
      <c r="A8" s="128" t="s">
        <v>501</v>
      </c>
      <c r="B8" s="127" t="s">
        <v>502</v>
      </c>
      <c r="C8" s="92">
        <v>200</v>
      </c>
      <c r="D8" s="92">
        <v>3200</v>
      </c>
      <c r="E8" s="92">
        <v>200</v>
      </c>
      <c r="F8" s="92">
        <v>200</v>
      </c>
    </row>
    <row r="9" spans="1:7" s="41" customFormat="1" ht="15" customHeight="1" x14ac:dyDescent="0.2">
      <c r="A9" s="128" t="s">
        <v>503</v>
      </c>
      <c r="B9" s="127" t="s">
        <v>504</v>
      </c>
      <c r="C9" s="92">
        <v>44935.45</v>
      </c>
      <c r="D9" s="92">
        <v>56679.67</v>
      </c>
      <c r="E9" s="92">
        <v>45426.34</v>
      </c>
      <c r="F9" s="92">
        <v>60217.08</v>
      </c>
    </row>
    <row r="10" spans="1:7" s="41" customFormat="1" ht="15" customHeight="1" x14ac:dyDescent="0.2">
      <c r="A10" s="128" t="s">
        <v>505</v>
      </c>
      <c r="B10" s="127" t="s">
        <v>506</v>
      </c>
      <c r="C10" s="92">
        <v>333783.75</v>
      </c>
      <c r="D10" s="92">
        <v>312954.96999999997</v>
      </c>
      <c r="E10" s="92">
        <v>342465.69</v>
      </c>
      <c r="F10" s="92">
        <v>363728.89</v>
      </c>
    </row>
    <row r="11" spans="1:7" s="41" customFormat="1" ht="15" customHeight="1" x14ac:dyDescent="0.2">
      <c r="A11" s="128" t="s">
        <v>507</v>
      </c>
      <c r="B11" s="127" t="s">
        <v>508</v>
      </c>
      <c r="C11" s="92">
        <v>0</v>
      </c>
      <c r="D11" s="92">
        <v>0</v>
      </c>
      <c r="E11" s="92">
        <v>0</v>
      </c>
      <c r="F11" s="92">
        <v>0</v>
      </c>
    </row>
    <row r="12" spans="1:7" s="41" customFormat="1" ht="15" customHeight="1" x14ac:dyDescent="0.2">
      <c r="A12" s="128" t="s">
        <v>509</v>
      </c>
      <c r="B12" s="127" t="s">
        <v>510</v>
      </c>
      <c r="C12" s="92">
        <v>41311.300000000003</v>
      </c>
      <c r="D12" s="92">
        <v>0</v>
      </c>
      <c r="E12" s="92">
        <v>0</v>
      </c>
      <c r="F12" s="92">
        <v>0</v>
      </c>
    </row>
    <row r="13" spans="1:7" s="41" customFormat="1" ht="15" customHeight="1" x14ac:dyDescent="0.2">
      <c r="A13" s="128" t="s">
        <v>511</v>
      </c>
      <c r="B13" s="127" t="s">
        <v>512</v>
      </c>
      <c r="C13" s="92">
        <v>0</v>
      </c>
      <c r="D13" s="92">
        <v>0</v>
      </c>
      <c r="E13" s="92">
        <v>0</v>
      </c>
      <c r="F13" s="92">
        <v>0</v>
      </c>
    </row>
    <row r="14" spans="1:7" s="41" customFormat="1" ht="15" customHeight="1" x14ac:dyDescent="0.2">
      <c r="A14" s="128" t="s">
        <v>513</v>
      </c>
      <c r="B14" s="127" t="s">
        <v>514</v>
      </c>
      <c r="C14" s="92">
        <v>871</v>
      </c>
      <c r="D14" s="92">
        <v>985.59</v>
      </c>
      <c r="E14" s="92">
        <v>1026.8</v>
      </c>
      <c r="F14" s="92">
        <v>2104.3200000000002</v>
      </c>
    </row>
    <row r="15" spans="1:7" s="41" customFormat="1" ht="15" customHeight="1" x14ac:dyDescent="0.2">
      <c r="A15" s="128" t="s">
        <v>515</v>
      </c>
      <c r="B15" s="127" t="s">
        <v>516</v>
      </c>
      <c r="C15" s="92">
        <v>0</v>
      </c>
      <c r="D15" s="92">
        <v>0</v>
      </c>
      <c r="E15" s="92">
        <v>0</v>
      </c>
      <c r="F15" s="92">
        <v>0</v>
      </c>
    </row>
    <row r="16" spans="1:7" s="41" customFormat="1" ht="15" customHeight="1" x14ac:dyDescent="0.2">
      <c r="A16" s="128" t="s">
        <v>517</v>
      </c>
      <c r="B16" s="127" t="s">
        <v>518</v>
      </c>
      <c r="C16" s="92">
        <v>1237612.57</v>
      </c>
      <c r="D16" s="92">
        <v>1204774.26</v>
      </c>
      <c r="E16" s="92">
        <v>1294324.79</v>
      </c>
      <c r="F16" s="92">
        <v>1405589.07</v>
      </c>
    </row>
    <row r="17" spans="1:6" s="41" customFormat="1" ht="15" customHeight="1" x14ac:dyDescent="0.2">
      <c r="A17" s="128" t="s">
        <v>519</v>
      </c>
      <c r="B17" s="127" t="s">
        <v>520</v>
      </c>
      <c r="C17" s="92">
        <v>47503.59</v>
      </c>
      <c r="D17" s="92">
        <v>19578.009999999998</v>
      </c>
      <c r="E17" s="92">
        <v>21354.33</v>
      </c>
      <c r="F17" s="92">
        <v>29360.46</v>
      </c>
    </row>
    <row r="18" spans="1:6" s="41" customFormat="1" ht="15" customHeight="1" x14ac:dyDescent="0.2">
      <c r="A18" s="128"/>
      <c r="B18" s="312" t="s">
        <v>113</v>
      </c>
      <c r="C18" s="174">
        <f>SUM(C6:C17)</f>
        <v>1721217.6600000001</v>
      </c>
      <c r="D18" s="174">
        <f>SUM(D6:D17)</f>
        <v>1605172.5</v>
      </c>
      <c r="E18" s="174">
        <f>SUM(E6:E17)</f>
        <v>1707797.9500000002</v>
      </c>
      <c r="F18" s="174">
        <f>SUM(F6:F17)</f>
        <v>1864199.82</v>
      </c>
    </row>
    <row r="36" spans="1:7" ht="33" customHeight="1" x14ac:dyDescent="0.2">
      <c r="A36" s="313" t="s">
        <v>19</v>
      </c>
      <c r="B36" s="22" t="s">
        <v>521</v>
      </c>
      <c r="C36" s="449" t="str">
        <f>C1</f>
        <v>Administration communale de:</v>
      </c>
      <c r="D36" s="449"/>
      <c r="E36" s="1" t="str">
        <f>E1</f>
        <v>GOUVY</v>
      </c>
      <c r="F36" s="63" t="str">
        <f>F1</f>
        <v>Code INS</v>
      </c>
      <c r="G36" s="63">
        <f>G1</f>
        <v>82037</v>
      </c>
    </row>
    <row r="37" spans="1:7" ht="33" customHeight="1" x14ac:dyDescent="0.2">
      <c r="F37" s="63" t="str">
        <f>F2</f>
        <v>Exercice:</v>
      </c>
      <c r="G37" s="63">
        <f>G2</f>
        <v>2024</v>
      </c>
    </row>
    <row r="38" spans="1:7" ht="33" customHeight="1" x14ac:dyDescent="0.2">
      <c r="F38" s="22"/>
      <c r="G38" s="22"/>
    </row>
    <row r="39" spans="1:7" x14ac:dyDescent="0.2">
      <c r="B39" s="450" t="s">
        <v>522</v>
      </c>
      <c r="C39" s="450"/>
      <c r="D39" s="314">
        <v>10000</v>
      </c>
    </row>
    <row r="41" spans="1:7" ht="26.25" customHeight="1" x14ac:dyDescent="0.2">
      <c r="B41" s="315" t="s">
        <v>523</v>
      </c>
      <c r="C41" s="315" t="s">
        <v>524</v>
      </c>
      <c r="D41" s="316" t="s">
        <v>525</v>
      </c>
    </row>
    <row r="42" spans="1:7" x14ac:dyDescent="0.2">
      <c r="B42" s="390" t="s">
        <v>592</v>
      </c>
      <c r="C42" s="317" t="s">
        <v>593</v>
      </c>
      <c r="D42" s="318">
        <v>677310.98</v>
      </c>
    </row>
    <row r="43" spans="1:7" x14ac:dyDescent="0.2">
      <c r="B43" s="390" t="s">
        <v>594</v>
      </c>
      <c r="C43" s="317" t="s">
        <v>595</v>
      </c>
      <c r="D43" s="318">
        <v>345350.43</v>
      </c>
    </row>
    <row r="44" spans="1:7" x14ac:dyDescent="0.2">
      <c r="B44" s="390" t="s">
        <v>596</v>
      </c>
      <c r="C44" s="317" t="s">
        <v>597</v>
      </c>
      <c r="D44" s="318">
        <v>287848.93</v>
      </c>
    </row>
    <row r="45" spans="1:7" x14ac:dyDescent="0.2">
      <c r="B45" s="390" t="s">
        <v>598</v>
      </c>
      <c r="C45" s="317" t="s">
        <v>599</v>
      </c>
      <c r="D45" s="318">
        <v>71581.100000000006</v>
      </c>
    </row>
    <row r="46" spans="1:7" x14ac:dyDescent="0.2">
      <c r="B46" s="390" t="s">
        <v>600</v>
      </c>
      <c r="C46" s="317" t="s">
        <v>601</v>
      </c>
      <c r="D46" s="318">
        <v>52422.52</v>
      </c>
    </row>
    <row r="47" spans="1:7" x14ac:dyDescent="0.2">
      <c r="B47" s="390" t="s">
        <v>602</v>
      </c>
      <c r="C47" s="317" t="s">
        <v>603</v>
      </c>
      <c r="D47" s="318">
        <v>33098.22</v>
      </c>
    </row>
    <row r="48" spans="1:7" x14ac:dyDescent="0.2">
      <c r="B48" s="390" t="s">
        <v>604</v>
      </c>
      <c r="C48" s="317" t="s">
        <v>605</v>
      </c>
      <c r="D48" s="318">
        <v>28040</v>
      </c>
    </row>
    <row r="49" spans="2:4" x14ac:dyDescent="0.2">
      <c r="B49" s="390" t="s">
        <v>606</v>
      </c>
      <c r="C49" s="317" t="s">
        <v>607</v>
      </c>
      <c r="D49" s="318">
        <v>21185.49</v>
      </c>
    </row>
    <row r="50" spans="2:4" x14ac:dyDescent="0.2">
      <c r="B50" s="390" t="s">
        <v>608</v>
      </c>
      <c r="C50" s="317" t="s">
        <v>609</v>
      </c>
      <c r="D50" s="318">
        <v>20012.95</v>
      </c>
    </row>
    <row r="51" spans="2:4" x14ac:dyDescent="0.2">
      <c r="B51" s="390" t="s">
        <v>610</v>
      </c>
      <c r="C51" s="317" t="s">
        <v>611</v>
      </c>
      <c r="D51" s="318">
        <v>15000</v>
      </c>
    </row>
    <row r="52" spans="2:4" x14ac:dyDescent="0.2">
      <c r="B52" s="390" t="s">
        <v>612</v>
      </c>
      <c r="C52" s="317" t="s">
        <v>613</v>
      </c>
      <c r="D52" s="318">
        <v>15000</v>
      </c>
    </row>
    <row r="53" spans="2:4" x14ac:dyDescent="0.2">
      <c r="B53" s="390" t="s">
        <v>614</v>
      </c>
      <c r="C53" s="317" t="s">
        <v>615</v>
      </c>
      <c r="D53" s="318">
        <v>12062.6</v>
      </c>
    </row>
    <row r="54" spans="2:4" x14ac:dyDescent="0.2">
      <c r="B54" s="390" t="s">
        <v>616</v>
      </c>
      <c r="C54" s="317" t="s">
        <v>617</v>
      </c>
      <c r="D54" s="318">
        <v>11373.76</v>
      </c>
    </row>
    <row r="55" spans="2:4" x14ac:dyDescent="0.2">
      <c r="B55" s="390" t="s">
        <v>618</v>
      </c>
      <c r="C55" s="317" t="s">
        <v>619</v>
      </c>
      <c r="D55" s="318">
        <v>11017.42</v>
      </c>
    </row>
    <row r="56" spans="2:4" x14ac:dyDescent="0.2">
      <c r="B56" s="390" t="s">
        <v>620</v>
      </c>
      <c r="C56" s="317" t="s">
        <v>621</v>
      </c>
      <c r="D56" s="318">
        <v>11000</v>
      </c>
    </row>
    <row r="57" spans="2:4" x14ac:dyDescent="0.2">
      <c r="B57" s="390" t="s">
        <v>622</v>
      </c>
      <c r="C57" s="317" t="s">
        <v>623</v>
      </c>
      <c r="D57" s="318">
        <v>10621.86</v>
      </c>
    </row>
    <row r="58" spans="2:4" x14ac:dyDescent="0.2">
      <c r="C58" s="317"/>
      <c r="D58" s="318"/>
    </row>
    <row r="59" spans="2:4" x14ac:dyDescent="0.2">
      <c r="C59" s="317"/>
      <c r="D59" s="318"/>
    </row>
    <row r="60" spans="2:4" x14ac:dyDescent="0.2">
      <c r="C60" s="317"/>
      <c r="D60" s="318"/>
    </row>
    <row r="61" spans="2:4" x14ac:dyDescent="0.2">
      <c r="C61" s="317"/>
      <c r="D61" s="318"/>
    </row>
    <row r="62" spans="2:4" x14ac:dyDescent="0.2">
      <c r="C62" s="317"/>
      <c r="D62" s="318"/>
    </row>
    <row r="63" spans="2:4" x14ac:dyDescent="0.2">
      <c r="C63" s="317"/>
      <c r="D63" s="318"/>
    </row>
    <row r="64" spans="2:4" x14ac:dyDescent="0.2">
      <c r="C64" s="317"/>
      <c r="D64" s="318"/>
    </row>
    <row r="65" spans="3:4" x14ac:dyDescent="0.2">
      <c r="C65" s="317"/>
      <c r="D65" s="318"/>
    </row>
    <row r="66" spans="3:4" x14ac:dyDescent="0.2">
      <c r="C66" s="317"/>
      <c r="D66" s="318"/>
    </row>
    <row r="67" spans="3:4" x14ac:dyDescent="0.2">
      <c r="C67" s="317"/>
      <c r="D67" s="318"/>
    </row>
    <row r="68" spans="3:4" x14ac:dyDescent="0.2">
      <c r="C68" s="317"/>
      <c r="D68" s="318"/>
    </row>
    <row r="69" spans="3:4" x14ac:dyDescent="0.2">
      <c r="C69" s="317"/>
      <c r="D69" s="318"/>
    </row>
    <row r="70" spans="3:4" x14ac:dyDescent="0.2">
      <c r="C70" s="317"/>
      <c r="D70" s="318"/>
    </row>
    <row r="71" spans="3:4" x14ac:dyDescent="0.2">
      <c r="C71" s="317"/>
      <c r="D71" s="318"/>
    </row>
    <row r="72" spans="3:4" x14ac:dyDescent="0.2">
      <c r="C72" s="317"/>
      <c r="D72" s="318"/>
    </row>
    <row r="73" spans="3:4" x14ac:dyDescent="0.2">
      <c r="C73" s="317"/>
      <c r="D73" s="318"/>
    </row>
    <row r="74" spans="3:4" x14ac:dyDescent="0.2">
      <c r="C74" s="317"/>
      <c r="D74" s="318"/>
    </row>
    <row r="75" spans="3:4" x14ac:dyDescent="0.2">
      <c r="C75" s="317"/>
      <c r="D75" s="318"/>
    </row>
    <row r="76" spans="3:4" x14ac:dyDescent="0.2">
      <c r="C76" s="317"/>
      <c r="D76" s="318"/>
    </row>
    <row r="77" spans="3:4" x14ac:dyDescent="0.2">
      <c r="C77" s="317"/>
      <c r="D77" s="318"/>
    </row>
    <row r="78" spans="3:4" x14ac:dyDescent="0.2">
      <c r="C78" s="317"/>
      <c r="D78" s="318"/>
    </row>
    <row r="79" spans="3:4" x14ac:dyDescent="0.2">
      <c r="C79" s="317"/>
      <c r="D79" s="318"/>
    </row>
    <row r="80" spans="3:4" x14ac:dyDescent="0.2">
      <c r="C80" s="317"/>
      <c r="D80" s="318"/>
    </row>
    <row r="81" spans="3:4" x14ac:dyDescent="0.2">
      <c r="C81" s="317"/>
      <c r="D81" s="318"/>
    </row>
    <row r="82" spans="3:4" x14ac:dyDescent="0.2">
      <c r="C82" s="317"/>
      <c r="D82" s="318"/>
    </row>
    <row r="83" spans="3:4" x14ac:dyDescent="0.2">
      <c r="C83" s="317"/>
      <c r="D83" s="318"/>
    </row>
    <row r="84" spans="3:4" x14ac:dyDescent="0.2">
      <c r="C84" s="317"/>
      <c r="D84" s="318"/>
    </row>
    <row r="85" spans="3:4" x14ac:dyDescent="0.2">
      <c r="C85" s="317"/>
      <c r="D85" s="318"/>
    </row>
    <row r="86" spans="3:4" x14ac:dyDescent="0.2">
      <c r="C86" s="317"/>
      <c r="D86" s="318"/>
    </row>
    <row r="87" spans="3:4" x14ac:dyDescent="0.2">
      <c r="C87" s="317"/>
      <c r="D87" s="318"/>
    </row>
    <row r="88" spans="3:4" x14ac:dyDescent="0.2">
      <c r="C88" s="317"/>
      <c r="D88" s="318"/>
    </row>
    <row r="89" spans="3:4" x14ac:dyDescent="0.2">
      <c r="C89" s="317"/>
      <c r="D89" s="318"/>
    </row>
    <row r="90" spans="3:4" x14ac:dyDescent="0.2">
      <c r="C90" s="317"/>
      <c r="D90" s="318"/>
    </row>
    <row r="91" spans="3:4" x14ac:dyDescent="0.2">
      <c r="C91" s="317"/>
      <c r="D91" s="318"/>
    </row>
    <row r="92" spans="3:4" x14ac:dyDescent="0.2">
      <c r="C92" s="317"/>
      <c r="D92" s="318"/>
    </row>
    <row r="93" spans="3:4" x14ac:dyDescent="0.2">
      <c r="C93" s="317"/>
      <c r="D93" s="318"/>
    </row>
    <row r="94" spans="3:4" x14ac:dyDescent="0.2">
      <c r="C94" s="317"/>
      <c r="D94" s="318"/>
    </row>
    <row r="95" spans="3:4" x14ac:dyDescent="0.2">
      <c r="C95" s="317"/>
      <c r="D95" s="318"/>
    </row>
    <row r="96" spans="3:4" x14ac:dyDescent="0.2">
      <c r="C96" s="317"/>
      <c r="D96" s="318"/>
    </row>
    <row r="97" spans="3:4" x14ac:dyDescent="0.2">
      <c r="C97" s="317"/>
      <c r="D97" s="318"/>
    </row>
    <row r="98" spans="3:4" x14ac:dyDescent="0.2">
      <c r="C98" s="317"/>
      <c r="D98" s="318"/>
    </row>
    <row r="99" spans="3:4" x14ac:dyDescent="0.2">
      <c r="C99" s="317"/>
      <c r="D99" s="318"/>
    </row>
    <row r="100" spans="3:4" x14ac:dyDescent="0.2">
      <c r="C100" s="317"/>
      <c r="D100" s="318"/>
    </row>
    <row r="101" spans="3:4" x14ac:dyDescent="0.2">
      <c r="C101" s="317"/>
      <c r="D101" s="318"/>
    </row>
    <row r="102" spans="3:4" x14ac:dyDescent="0.2">
      <c r="C102" s="317"/>
      <c r="D102" s="318"/>
    </row>
    <row r="103" spans="3:4" x14ac:dyDescent="0.2">
      <c r="C103" s="317"/>
      <c r="D103" s="318"/>
    </row>
    <row r="104" spans="3:4" x14ac:dyDescent="0.2">
      <c r="C104" s="317"/>
      <c r="D104" s="318"/>
    </row>
    <row r="105" spans="3:4" x14ac:dyDescent="0.2">
      <c r="C105" s="317"/>
      <c r="D105" s="318"/>
    </row>
    <row r="106" spans="3:4" x14ac:dyDescent="0.2">
      <c r="C106" s="317"/>
      <c r="D106" s="318"/>
    </row>
    <row r="107" spans="3:4" x14ac:dyDescent="0.2">
      <c r="C107" s="317"/>
      <c r="D107" s="318"/>
    </row>
    <row r="108" spans="3:4" x14ac:dyDescent="0.2">
      <c r="C108" s="317"/>
      <c r="D108" s="318"/>
    </row>
    <row r="109" spans="3:4" x14ac:dyDescent="0.2">
      <c r="C109" s="317"/>
      <c r="D109" s="318"/>
    </row>
    <row r="110" spans="3:4" x14ac:dyDescent="0.2">
      <c r="C110" s="317"/>
      <c r="D110" s="318"/>
    </row>
    <row r="111" spans="3:4" x14ac:dyDescent="0.2">
      <c r="C111" s="317"/>
      <c r="D111" s="318"/>
    </row>
    <row r="112" spans="3:4" x14ac:dyDescent="0.2">
      <c r="C112" s="317"/>
      <c r="D112" s="318"/>
    </row>
    <row r="113" spans="3:4" x14ac:dyDescent="0.2">
      <c r="C113" s="317"/>
      <c r="D113" s="318"/>
    </row>
    <row r="114" spans="3:4" x14ac:dyDescent="0.2">
      <c r="C114" s="317"/>
      <c r="D114" s="318"/>
    </row>
    <row r="115" spans="3:4" x14ac:dyDescent="0.2">
      <c r="C115" s="317"/>
      <c r="D115" s="318"/>
    </row>
    <row r="116" spans="3:4" x14ac:dyDescent="0.2">
      <c r="C116" s="317"/>
      <c r="D116" s="318"/>
    </row>
    <row r="117" spans="3:4" x14ac:dyDescent="0.2">
      <c r="C117" s="317"/>
      <c r="D117" s="318"/>
    </row>
    <row r="118" spans="3:4" x14ac:dyDescent="0.2">
      <c r="C118" s="317"/>
      <c r="D118" s="318"/>
    </row>
    <row r="119" spans="3:4" x14ac:dyDescent="0.2">
      <c r="C119" s="317"/>
      <c r="D119" s="318"/>
    </row>
    <row r="120" spans="3:4" x14ac:dyDescent="0.2">
      <c r="C120" s="317"/>
      <c r="D120" s="318"/>
    </row>
    <row r="121" spans="3:4" x14ac:dyDescent="0.2">
      <c r="C121" s="317"/>
      <c r="D121" s="318"/>
    </row>
    <row r="122" spans="3:4" x14ac:dyDescent="0.2">
      <c r="C122" s="317"/>
      <c r="D122" s="318"/>
    </row>
    <row r="123" spans="3:4" x14ac:dyDescent="0.2">
      <c r="C123" s="317"/>
      <c r="D123" s="318"/>
    </row>
    <row r="124" spans="3:4" x14ac:dyDescent="0.2">
      <c r="C124" s="317"/>
      <c r="D124" s="318"/>
    </row>
    <row r="125" spans="3:4" x14ac:dyDescent="0.2">
      <c r="C125" s="317"/>
      <c r="D125" s="318"/>
    </row>
    <row r="126" spans="3:4" x14ac:dyDescent="0.2">
      <c r="C126" s="317"/>
      <c r="D126" s="318"/>
    </row>
    <row r="127" spans="3:4" x14ac:dyDescent="0.2">
      <c r="C127" s="317"/>
      <c r="D127" s="318"/>
    </row>
    <row r="128" spans="3:4" x14ac:dyDescent="0.2">
      <c r="C128" s="317"/>
      <c r="D128" s="318"/>
    </row>
    <row r="129" spans="3:4" x14ac:dyDescent="0.2">
      <c r="C129" s="317"/>
      <c r="D129" s="318"/>
    </row>
    <row r="130" spans="3:4" x14ac:dyDescent="0.2">
      <c r="C130" s="317"/>
      <c r="D130" s="318"/>
    </row>
    <row r="131" spans="3:4" x14ac:dyDescent="0.2">
      <c r="C131" s="317"/>
      <c r="D131" s="318"/>
    </row>
    <row r="132" spans="3:4" x14ac:dyDescent="0.2">
      <c r="C132" s="317"/>
      <c r="D132" s="318"/>
    </row>
    <row r="133" spans="3:4" x14ac:dyDescent="0.2">
      <c r="C133" s="317"/>
      <c r="D133" s="318"/>
    </row>
    <row r="134" spans="3:4" x14ac:dyDescent="0.2">
      <c r="C134" s="317"/>
      <c r="D134" s="318"/>
    </row>
    <row r="135" spans="3:4" x14ac:dyDescent="0.2">
      <c r="C135" s="317"/>
      <c r="D135" s="318"/>
    </row>
    <row r="136" spans="3:4" x14ac:dyDescent="0.2">
      <c r="C136" s="317"/>
      <c r="D136" s="318"/>
    </row>
    <row r="137" spans="3:4" x14ac:dyDescent="0.2">
      <c r="C137" s="317"/>
      <c r="D137" s="318"/>
    </row>
    <row r="138" spans="3:4" x14ac:dyDescent="0.2">
      <c r="C138" s="317"/>
      <c r="D138" s="318"/>
    </row>
    <row r="139" spans="3:4" x14ac:dyDescent="0.2">
      <c r="C139" s="317"/>
      <c r="D139" s="318"/>
    </row>
    <row r="140" spans="3:4" x14ac:dyDescent="0.2">
      <c r="C140" s="317"/>
      <c r="D140" s="318"/>
    </row>
    <row r="141" spans="3:4" x14ac:dyDescent="0.2">
      <c r="C141" s="317"/>
      <c r="D141" s="318"/>
    </row>
    <row r="142" spans="3:4" x14ac:dyDescent="0.2">
      <c r="C142" s="317"/>
      <c r="D142" s="318"/>
    </row>
    <row r="143" spans="3:4" x14ac:dyDescent="0.2">
      <c r="C143" s="317"/>
      <c r="D143" s="318"/>
    </row>
    <row r="144" spans="3:4" x14ac:dyDescent="0.2">
      <c r="C144" s="317"/>
      <c r="D144" s="318"/>
    </row>
    <row r="145" spans="3:4" x14ac:dyDescent="0.2">
      <c r="C145" s="317"/>
      <c r="D145" s="318"/>
    </row>
    <row r="146" spans="3:4" x14ac:dyDescent="0.2">
      <c r="C146" s="317"/>
      <c r="D146" s="318"/>
    </row>
    <row r="147" spans="3:4" x14ac:dyDescent="0.2">
      <c r="C147" s="317"/>
      <c r="D147" s="318"/>
    </row>
    <row r="148" spans="3:4" x14ac:dyDescent="0.2">
      <c r="C148" s="317"/>
      <c r="D148" s="318"/>
    </row>
    <row r="149" spans="3:4" x14ac:dyDescent="0.2">
      <c r="C149" s="317"/>
      <c r="D149" s="318"/>
    </row>
    <row r="150" spans="3:4" x14ac:dyDescent="0.2">
      <c r="C150" s="317"/>
      <c r="D150" s="318"/>
    </row>
    <row r="151" spans="3:4" x14ac:dyDescent="0.2">
      <c r="C151" s="317"/>
      <c r="D151" s="318"/>
    </row>
    <row r="152" spans="3:4" x14ac:dyDescent="0.2">
      <c r="C152" s="317"/>
      <c r="D152" s="318"/>
    </row>
    <row r="153" spans="3:4" x14ac:dyDescent="0.2">
      <c r="C153" s="317"/>
      <c r="D153" s="318"/>
    </row>
    <row r="154" spans="3:4" x14ac:dyDescent="0.2">
      <c r="C154" s="317"/>
      <c r="D154" s="318"/>
    </row>
    <row r="155" spans="3:4" x14ac:dyDescent="0.2">
      <c r="C155" s="317"/>
      <c r="D155" s="318"/>
    </row>
    <row r="156" spans="3:4" x14ac:dyDescent="0.2">
      <c r="C156" s="317"/>
      <c r="D156" s="318"/>
    </row>
    <row r="157" spans="3:4" x14ac:dyDescent="0.2">
      <c r="C157" s="317"/>
      <c r="D157" s="318"/>
    </row>
    <row r="158" spans="3:4" x14ac:dyDescent="0.2">
      <c r="C158" s="317"/>
      <c r="D158" s="318"/>
    </row>
    <row r="159" spans="3:4" x14ac:dyDescent="0.2">
      <c r="C159" s="317"/>
      <c r="D159" s="318"/>
    </row>
    <row r="160" spans="3:4" x14ac:dyDescent="0.2">
      <c r="C160" s="317"/>
      <c r="D160" s="318"/>
    </row>
    <row r="161" spans="3:4" x14ac:dyDescent="0.2">
      <c r="C161" s="317"/>
      <c r="D161" s="318"/>
    </row>
    <row r="162" spans="3:4" x14ac:dyDescent="0.2">
      <c r="C162" s="317"/>
      <c r="D162" s="318"/>
    </row>
    <row r="163" spans="3:4" x14ac:dyDescent="0.2">
      <c r="C163" s="317"/>
      <c r="D163" s="318"/>
    </row>
    <row r="164" spans="3:4" x14ac:dyDescent="0.2">
      <c r="C164" s="317"/>
      <c r="D164" s="318"/>
    </row>
    <row r="165" spans="3:4" x14ac:dyDescent="0.2">
      <c r="C165" s="317"/>
      <c r="D165" s="318"/>
    </row>
    <row r="166" spans="3:4" x14ac:dyDescent="0.2">
      <c r="C166" s="317"/>
      <c r="D166" s="318"/>
    </row>
    <row r="167" spans="3:4" x14ac:dyDescent="0.2">
      <c r="C167" s="317"/>
      <c r="D167" s="318"/>
    </row>
    <row r="168" spans="3:4" x14ac:dyDescent="0.2">
      <c r="C168" s="317"/>
      <c r="D168" s="318"/>
    </row>
    <row r="169" spans="3:4" x14ac:dyDescent="0.2">
      <c r="C169" s="317"/>
      <c r="D169" s="318"/>
    </row>
    <row r="170" spans="3:4" x14ac:dyDescent="0.2">
      <c r="C170" s="317"/>
      <c r="D170" s="318"/>
    </row>
    <row r="171" spans="3:4" x14ac:dyDescent="0.2">
      <c r="C171" s="317"/>
      <c r="D171" s="318"/>
    </row>
    <row r="172" spans="3:4" x14ac:dyDescent="0.2">
      <c r="C172" s="317"/>
      <c r="D172" s="318"/>
    </row>
    <row r="173" spans="3:4" x14ac:dyDescent="0.2">
      <c r="C173" s="317"/>
      <c r="D173" s="318"/>
    </row>
    <row r="174" spans="3:4" x14ac:dyDescent="0.2">
      <c r="C174" s="317"/>
      <c r="D174" s="318"/>
    </row>
    <row r="175" spans="3:4" x14ac:dyDescent="0.2">
      <c r="C175" s="317"/>
      <c r="D175" s="318"/>
    </row>
    <row r="176" spans="3:4" x14ac:dyDescent="0.2">
      <c r="C176" s="317"/>
      <c r="D176" s="318"/>
    </row>
    <row r="177" spans="3:4" x14ac:dyDescent="0.2">
      <c r="C177" s="317"/>
      <c r="D177" s="318"/>
    </row>
    <row r="178" spans="3:4" x14ac:dyDescent="0.2">
      <c r="C178" s="317"/>
      <c r="D178" s="318"/>
    </row>
    <row r="179" spans="3:4" x14ac:dyDescent="0.2">
      <c r="C179" s="317"/>
      <c r="D179" s="318"/>
    </row>
    <row r="180" spans="3:4" x14ac:dyDescent="0.2">
      <c r="C180" s="317"/>
      <c r="D180" s="318"/>
    </row>
    <row r="181" spans="3:4" x14ac:dyDescent="0.2">
      <c r="C181" s="317"/>
      <c r="D181" s="318"/>
    </row>
    <row r="182" spans="3:4" x14ac:dyDescent="0.2">
      <c r="C182" s="317"/>
      <c r="D182" s="318"/>
    </row>
    <row r="183" spans="3:4" x14ac:dyDescent="0.2">
      <c r="C183" s="317"/>
      <c r="D183" s="318"/>
    </row>
    <row r="184" spans="3:4" x14ac:dyDescent="0.2">
      <c r="C184" s="317"/>
      <c r="D184" s="318"/>
    </row>
    <row r="185" spans="3:4" x14ac:dyDescent="0.2">
      <c r="C185" s="317"/>
      <c r="D185" s="318"/>
    </row>
    <row r="186" spans="3:4" x14ac:dyDescent="0.2">
      <c r="C186" s="317"/>
      <c r="D186" s="318"/>
    </row>
    <row r="187" spans="3:4" x14ac:dyDescent="0.2">
      <c r="C187" s="317"/>
      <c r="D187" s="318"/>
    </row>
    <row r="188" spans="3:4" x14ac:dyDescent="0.2">
      <c r="C188" s="317"/>
      <c r="D188" s="318"/>
    </row>
    <row r="189" spans="3:4" x14ac:dyDescent="0.2">
      <c r="C189" s="317"/>
      <c r="D189" s="318"/>
    </row>
    <row r="190" spans="3:4" x14ac:dyDescent="0.2">
      <c r="C190" s="317"/>
      <c r="D190" s="318"/>
    </row>
    <row r="191" spans="3:4" x14ac:dyDescent="0.2">
      <c r="C191" s="317"/>
      <c r="D191" s="318"/>
    </row>
    <row r="192" spans="3:4" x14ac:dyDescent="0.2">
      <c r="C192" s="317"/>
      <c r="D192" s="318"/>
    </row>
    <row r="193" spans="3:4" x14ac:dyDescent="0.2">
      <c r="C193" s="317"/>
      <c r="D193" s="318"/>
    </row>
    <row r="194" spans="3:4" x14ac:dyDescent="0.2">
      <c r="C194" s="317"/>
      <c r="D194" s="318"/>
    </row>
    <row r="195" spans="3:4" x14ac:dyDescent="0.2">
      <c r="C195" s="317"/>
      <c r="D195" s="318"/>
    </row>
    <row r="196" spans="3:4" x14ac:dyDescent="0.2">
      <c r="C196" s="317"/>
      <c r="D196" s="318"/>
    </row>
    <row r="197" spans="3:4" x14ac:dyDescent="0.2">
      <c r="C197" s="317"/>
      <c r="D197" s="318"/>
    </row>
    <row r="198" spans="3:4" x14ac:dyDescent="0.2">
      <c r="C198" s="317"/>
      <c r="D198" s="318"/>
    </row>
    <row r="199" spans="3:4" x14ac:dyDescent="0.2">
      <c r="C199" s="317"/>
      <c r="D199" s="318"/>
    </row>
    <row r="200" spans="3:4" x14ac:dyDescent="0.2">
      <c r="C200" s="317"/>
      <c r="D200" s="318"/>
    </row>
    <row r="201" spans="3:4" x14ac:dyDescent="0.2">
      <c r="C201" s="317"/>
      <c r="D201" s="318"/>
    </row>
    <row r="202" spans="3:4" x14ac:dyDescent="0.2">
      <c r="C202" s="317"/>
      <c r="D202" s="318"/>
    </row>
    <row r="203" spans="3:4" x14ac:dyDescent="0.2">
      <c r="C203" s="317"/>
      <c r="D203" s="318"/>
    </row>
    <row r="204" spans="3:4" x14ac:dyDescent="0.2">
      <c r="C204" s="317"/>
      <c r="D204" s="318"/>
    </row>
    <row r="205" spans="3:4" x14ac:dyDescent="0.2">
      <c r="C205" s="317"/>
      <c r="D205" s="318"/>
    </row>
    <row r="206" spans="3:4" x14ac:dyDescent="0.2">
      <c r="C206" s="317"/>
      <c r="D206" s="318"/>
    </row>
    <row r="207" spans="3:4" x14ac:dyDescent="0.2">
      <c r="C207" s="317"/>
      <c r="D207" s="318"/>
    </row>
    <row r="208" spans="3:4" x14ac:dyDescent="0.2">
      <c r="C208" s="317"/>
      <c r="D208" s="318"/>
    </row>
    <row r="209" spans="3:4" x14ac:dyDescent="0.2">
      <c r="C209" s="317"/>
      <c r="D209" s="318"/>
    </row>
    <row r="210" spans="3:4" x14ac:dyDescent="0.2">
      <c r="C210" s="317"/>
      <c r="D210" s="318"/>
    </row>
    <row r="211" spans="3:4" x14ac:dyDescent="0.2">
      <c r="C211" s="317"/>
      <c r="D211" s="318"/>
    </row>
    <row r="212" spans="3:4" x14ac:dyDescent="0.2">
      <c r="C212" s="317"/>
      <c r="D212" s="318"/>
    </row>
    <row r="213" spans="3:4" x14ac:dyDescent="0.2">
      <c r="C213" s="317"/>
      <c r="D213" s="318"/>
    </row>
    <row r="214" spans="3:4" x14ac:dyDescent="0.2">
      <c r="C214" s="317"/>
      <c r="D214" s="318"/>
    </row>
    <row r="215" spans="3:4" x14ac:dyDescent="0.2">
      <c r="C215" s="317"/>
      <c r="D215" s="318"/>
    </row>
    <row r="216" spans="3:4" x14ac:dyDescent="0.2">
      <c r="C216" s="317"/>
      <c r="D216" s="318"/>
    </row>
    <row r="217" spans="3:4" x14ac:dyDescent="0.2">
      <c r="C217" s="317"/>
      <c r="D217" s="318"/>
    </row>
    <row r="218" spans="3:4" x14ac:dyDescent="0.2">
      <c r="C218" s="317"/>
      <c r="D218" s="318"/>
    </row>
    <row r="219" spans="3:4" x14ac:dyDescent="0.2">
      <c r="C219" s="317"/>
      <c r="D219" s="318"/>
    </row>
    <row r="220" spans="3:4" x14ac:dyDescent="0.2">
      <c r="C220" s="22"/>
      <c r="D220" s="318"/>
    </row>
    <row r="221" spans="3:4" x14ac:dyDescent="0.2">
      <c r="C221" s="22"/>
      <c r="D221" s="318"/>
    </row>
    <row r="222" spans="3:4" x14ac:dyDescent="0.2">
      <c r="C222" s="22"/>
      <c r="D222" s="318"/>
    </row>
    <row r="223" spans="3:4" x14ac:dyDescent="0.2">
      <c r="C223" s="22"/>
      <c r="D223" s="318"/>
    </row>
    <row r="224" spans="3:4" x14ac:dyDescent="0.2">
      <c r="C224" s="22"/>
      <c r="D224" s="318"/>
    </row>
    <row r="225" spans="3:4" x14ac:dyDescent="0.2">
      <c r="C225" s="22"/>
      <c r="D225" s="318"/>
    </row>
    <row r="226" spans="3:4" x14ac:dyDescent="0.2">
      <c r="C226" s="22"/>
      <c r="D226" s="318"/>
    </row>
    <row r="227" spans="3:4" x14ac:dyDescent="0.2">
      <c r="C227" s="22"/>
      <c r="D227" s="318"/>
    </row>
    <row r="228" spans="3:4" x14ac:dyDescent="0.2">
      <c r="C228" s="22"/>
      <c r="D228" s="318"/>
    </row>
    <row r="229" spans="3:4" x14ac:dyDescent="0.2">
      <c r="C229" s="22"/>
      <c r="D229" s="318"/>
    </row>
    <row r="230" spans="3:4" x14ac:dyDescent="0.2">
      <c r="C230" s="22"/>
      <c r="D230" s="318"/>
    </row>
    <row r="231" spans="3:4" x14ac:dyDescent="0.2">
      <c r="C231" s="22"/>
      <c r="D231" s="318"/>
    </row>
    <row r="232" spans="3:4" x14ac:dyDescent="0.2">
      <c r="C232" s="22"/>
      <c r="D232" s="318"/>
    </row>
    <row r="233" spans="3:4" x14ac:dyDescent="0.2">
      <c r="C233" s="22"/>
      <c r="D233" s="318"/>
    </row>
    <row r="234" spans="3:4" x14ac:dyDescent="0.2">
      <c r="C234" s="22"/>
      <c r="D234" s="318"/>
    </row>
    <row r="235" spans="3:4" x14ac:dyDescent="0.2">
      <c r="C235" s="22"/>
      <c r="D235" s="318"/>
    </row>
    <row r="236" spans="3:4" x14ac:dyDescent="0.2">
      <c r="C236" s="22"/>
      <c r="D236" s="318"/>
    </row>
    <row r="237" spans="3:4" x14ac:dyDescent="0.2">
      <c r="C237" s="22"/>
      <c r="D237" s="318"/>
    </row>
    <row r="238" spans="3:4" x14ac:dyDescent="0.2">
      <c r="C238" s="22"/>
      <c r="D238" s="318"/>
    </row>
    <row r="239" spans="3:4" x14ac:dyDescent="0.2">
      <c r="C239" s="22"/>
      <c r="D239" s="318"/>
    </row>
    <row r="240" spans="3:4" x14ac:dyDescent="0.2">
      <c r="C240" s="22"/>
      <c r="D240" s="318"/>
    </row>
    <row r="241" spans="3:4" x14ac:dyDescent="0.2">
      <c r="C241" s="22"/>
      <c r="D241" s="318"/>
    </row>
    <row r="242" spans="3:4" x14ac:dyDescent="0.2">
      <c r="C242" s="22"/>
      <c r="D242" s="318"/>
    </row>
    <row r="243" spans="3:4" x14ac:dyDescent="0.2">
      <c r="C243" s="22"/>
      <c r="D243" s="318"/>
    </row>
    <row r="244" spans="3:4" x14ac:dyDescent="0.2">
      <c r="C244" s="22"/>
      <c r="D244" s="318"/>
    </row>
    <row r="245" spans="3:4" x14ac:dyDescent="0.2">
      <c r="C245" s="22"/>
      <c r="D245" s="318"/>
    </row>
    <row r="246" spans="3:4" x14ac:dyDescent="0.2">
      <c r="C246" s="22"/>
      <c r="D246" s="318"/>
    </row>
    <row r="247" spans="3:4" x14ac:dyDescent="0.2">
      <c r="C247" s="22"/>
      <c r="D247" s="318"/>
    </row>
    <row r="248" spans="3:4" x14ac:dyDescent="0.2">
      <c r="C248" s="22"/>
      <c r="D248" s="318"/>
    </row>
    <row r="249" spans="3:4" x14ac:dyDescent="0.2">
      <c r="C249" s="22"/>
      <c r="D249" s="318"/>
    </row>
    <row r="250" spans="3:4" x14ac:dyDescent="0.2">
      <c r="C250" s="22"/>
      <c r="D250" s="318"/>
    </row>
    <row r="251" spans="3:4" x14ac:dyDescent="0.2">
      <c r="C251" s="22"/>
      <c r="D251" s="318"/>
    </row>
    <row r="252" spans="3:4" x14ac:dyDescent="0.2">
      <c r="C252" s="22"/>
      <c r="D252" s="318"/>
    </row>
    <row r="253" spans="3:4" x14ac:dyDescent="0.2">
      <c r="C253" s="22"/>
      <c r="D253" s="318"/>
    </row>
    <row r="254" spans="3:4" x14ac:dyDescent="0.2">
      <c r="C254" s="22"/>
      <c r="D254" s="318"/>
    </row>
    <row r="255" spans="3:4" x14ac:dyDescent="0.2">
      <c r="C255" s="22"/>
      <c r="D255" s="318"/>
    </row>
    <row r="256" spans="3:4" x14ac:dyDescent="0.2">
      <c r="C256" s="22"/>
      <c r="D256" s="318"/>
    </row>
    <row r="257" spans="3:4" x14ac:dyDescent="0.2">
      <c r="C257" s="22"/>
      <c r="D257" s="318"/>
    </row>
    <row r="258" spans="3:4" x14ac:dyDescent="0.2">
      <c r="C258" s="22"/>
      <c r="D258" s="318"/>
    </row>
    <row r="259" spans="3:4" x14ac:dyDescent="0.2">
      <c r="C259" s="22"/>
      <c r="D259" s="318"/>
    </row>
    <row r="260" spans="3:4" x14ac:dyDescent="0.2">
      <c r="C260" s="22"/>
      <c r="D260" s="318"/>
    </row>
    <row r="261" spans="3:4" x14ac:dyDescent="0.2">
      <c r="C261" s="22"/>
      <c r="D261" s="318"/>
    </row>
    <row r="262" spans="3:4" x14ac:dyDescent="0.2">
      <c r="C262" s="22"/>
      <c r="D262" s="318"/>
    </row>
    <row r="263" spans="3:4" x14ac:dyDescent="0.2">
      <c r="C263" s="22"/>
      <c r="D263" s="318"/>
    </row>
    <row r="264" spans="3:4" x14ac:dyDescent="0.2">
      <c r="C264" s="22"/>
      <c r="D264" s="318"/>
    </row>
    <row r="265" spans="3:4" x14ac:dyDescent="0.2">
      <c r="C265" s="22"/>
      <c r="D265" s="318"/>
    </row>
    <row r="266" spans="3:4" x14ac:dyDescent="0.2">
      <c r="C266" s="22"/>
      <c r="D266" s="318"/>
    </row>
    <row r="267" spans="3:4" x14ac:dyDescent="0.2">
      <c r="C267" s="22"/>
      <c r="D267" s="318"/>
    </row>
    <row r="268" spans="3:4" x14ac:dyDescent="0.2">
      <c r="C268" s="22"/>
      <c r="D268" s="318"/>
    </row>
    <row r="269" spans="3:4" x14ac:dyDescent="0.2">
      <c r="C269" s="22"/>
      <c r="D269" s="318"/>
    </row>
    <row r="270" spans="3:4" x14ac:dyDescent="0.2">
      <c r="C270" s="22"/>
      <c r="D270" s="318"/>
    </row>
    <row r="271" spans="3:4" x14ac:dyDescent="0.2">
      <c r="C271" s="22"/>
      <c r="D271" s="318"/>
    </row>
    <row r="272" spans="3:4" x14ac:dyDescent="0.2">
      <c r="C272" s="22"/>
      <c r="D272" s="318"/>
    </row>
    <row r="273" spans="3:4" x14ac:dyDescent="0.2">
      <c r="C273" s="22"/>
      <c r="D273" s="318"/>
    </row>
    <row r="274" spans="3:4" x14ac:dyDescent="0.2">
      <c r="C274" s="22"/>
      <c r="D274" s="318"/>
    </row>
    <row r="275" spans="3:4" x14ac:dyDescent="0.2">
      <c r="C275" s="22"/>
      <c r="D275" s="318"/>
    </row>
    <row r="276" spans="3:4" x14ac:dyDescent="0.2">
      <c r="C276" s="22"/>
      <c r="D276" s="318"/>
    </row>
    <row r="277" spans="3:4" x14ac:dyDescent="0.2">
      <c r="C277" s="22"/>
      <c r="D277" s="318"/>
    </row>
    <row r="278" spans="3:4" x14ac:dyDescent="0.2">
      <c r="C278" s="22"/>
      <c r="D278" s="318"/>
    </row>
    <row r="279" spans="3:4" x14ac:dyDescent="0.2">
      <c r="C279" s="22"/>
      <c r="D279" s="318"/>
    </row>
    <row r="280" spans="3:4" x14ac:dyDescent="0.2">
      <c r="C280" s="22"/>
      <c r="D280" s="318"/>
    </row>
    <row r="281" spans="3:4" x14ac:dyDescent="0.2">
      <c r="C281" s="22"/>
      <c r="D281" s="318"/>
    </row>
    <row r="282" spans="3:4" x14ac:dyDescent="0.2">
      <c r="C282" s="22"/>
      <c r="D282" s="318"/>
    </row>
    <row r="283" spans="3:4" x14ac:dyDescent="0.2">
      <c r="C283" s="22"/>
      <c r="D283" s="318"/>
    </row>
    <row r="284" spans="3:4" x14ac:dyDescent="0.2">
      <c r="C284" s="22"/>
      <c r="D284" s="318"/>
    </row>
    <row r="285" spans="3:4" x14ac:dyDescent="0.2">
      <c r="C285" s="22"/>
      <c r="D285" s="318"/>
    </row>
    <row r="286" spans="3:4" x14ac:dyDescent="0.2">
      <c r="C286" s="22"/>
      <c r="D286" s="318"/>
    </row>
    <row r="287" spans="3:4" x14ac:dyDescent="0.2">
      <c r="C287" s="22"/>
      <c r="D287" s="318"/>
    </row>
    <row r="288" spans="3:4" x14ac:dyDescent="0.2">
      <c r="C288" s="22"/>
      <c r="D288" s="318"/>
    </row>
    <row r="289" spans="3:4" x14ac:dyDescent="0.2">
      <c r="C289" s="22"/>
      <c r="D289" s="318"/>
    </row>
    <row r="290" spans="3:4" x14ac:dyDescent="0.2">
      <c r="C290" s="22"/>
      <c r="D290" s="318"/>
    </row>
    <row r="291" spans="3:4" x14ac:dyDescent="0.2">
      <c r="C291" s="22"/>
      <c r="D291" s="318"/>
    </row>
    <row r="292" spans="3:4" x14ac:dyDescent="0.2">
      <c r="C292" s="22"/>
      <c r="D292" s="318"/>
    </row>
    <row r="293" spans="3:4" x14ac:dyDescent="0.2">
      <c r="C293" s="22"/>
      <c r="D293" s="318"/>
    </row>
    <row r="294" spans="3:4" x14ac:dyDescent="0.2">
      <c r="C294" s="22"/>
      <c r="D294" s="318"/>
    </row>
    <row r="295" spans="3:4" x14ac:dyDescent="0.2">
      <c r="C295" s="22"/>
      <c r="D295" s="318"/>
    </row>
    <row r="296" spans="3:4" x14ac:dyDescent="0.2">
      <c r="C296" s="22"/>
      <c r="D296" s="318"/>
    </row>
    <row r="297" spans="3:4" x14ac:dyDescent="0.2">
      <c r="C297" s="22"/>
      <c r="D297" s="318"/>
    </row>
    <row r="298" spans="3:4" x14ac:dyDescent="0.2">
      <c r="C298" s="22"/>
      <c r="D298" s="318"/>
    </row>
    <row r="299" spans="3:4" x14ac:dyDescent="0.2">
      <c r="C299" s="22"/>
      <c r="D299" s="318"/>
    </row>
    <row r="300" spans="3:4" x14ac:dyDescent="0.2">
      <c r="C300" s="22"/>
      <c r="D300" s="318"/>
    </row>
    <row r="301" spans="3:4" x14ac:dyDescent="0.2">
      <c r="C301" s="22"/>
      <c r="D301" s="318"/>
    </row>
    <row r="302" spans="3:4" x14ac:dyDescent="0.2">
      <c r="C302" s="22"/>
      <c r="D302" s="318"/>
    </row>
    <row r="303" spans="3:4" x14ac:dyDescent="0.2">
      <c r="C303" s="22"/>
      <c r="D303" s="318"/>
    </row>
    <row r="304" spans="3:4" x14ac:dyDescent="0.2">
      <c r="C304" s="22"/>
      <c r="D304" s="318"/>
    </row>
    <row r="305" spans="3:4" x14ac:dyDescent="0.2">
      <c r="C305" s="22"/>
      <c r="D305" s="318"/>
    </row>
    <row r="306" spans="3:4" x14ac:dyDescent="0.2">
      <c r="C306" s="22"/>
      <c r="D306" s="318"/>
    </row>
    <row r="307" spans="3:4" x14ac:dyDescent="0.2">
      <c r="C307" s="22"/>
      <c r="D307" s="318"/>
    </row>
    <row r="308" spans="3:4" x14ac:dyDescent="0.2">
      <c r="C308" s="22"/>
      <c r="D308" s="318"/>
    </row>
    <row r="309" spans="3:4" x14ac:dyDescent="0.2">
      <c r="C309" s="22"/>
      <c r="D309" s="318"/>
    </row>
    <row r="310" spans="3:4" x14ac:dyDescent="0.2">
      <c r="C310" s="22"/>
      <c r="D310" s="318"/>
    </row>
    <row r="311" spans="3:4" x14ac:dyDescent="0.2">
      <c r="C311" s="22"/>
      <c r="D311" s="318"/>
    </row>
    <row r="312" spans="3:4" x14ac:dyDescent="0.2">
      <c r="C312" s="22"/>
      <c r="D312" s="318"/>
    </row>
    <row r="313" spans="3:4" x14ac:dyDescent="0.2">
      <c r="C313" s="22"/>
      <c r="D313" s="318"/>
    </row>
    <row r="314" spans="3:4" x14ac:dyDescent="0.2">
      <c r="C314" s="22"/>
      <c r="D314" s="318"/>
    </row>
    <row r="315" spans="3:4" x14ac:dyDescent="0.2">
      <c r="C315" s="22"/>
      <c r="D315" s="318"/>
    </row>
    <row r="316" spans="3:4" x14ac:dyDescent="0.2">
      <c r="C316" s="22"/>
      <c r="D316" s="318"/>
    </row>
    <row r="317" spans="3:4" x14ac:dyDescent="0.2">
      <c r="C317" s="22"/>
      <c r="D317" s="318"/>
    </row>
    <row r="318" spans="3:4" x14ac:dyDescent="0.2">
      <c r="C318" s="22"/>
      <c r="D318" s="318"/>
    </row>
    <row r="319" spans="3:4" x14ac:dyDescent="0.2">
      <c r="C319" s="22"/>
      <c r="D319" s="318"/>
    </row>
    <row r="320" spans="3:4" x14ac:dyDescent="0.2">
      <c r="C320" s="22"/>
      <c r="D320" s="318"/>
    </row>
    <row r="321" spans="3:4" x14ac:dyDescent="0.2">
      <c r="C321" s="22"/>
      <c r="D321" s="318"/>
    </row>
    <row r="322" spans="3:4" x14ac:dyDescent="0.2">
      <c r="C322" s="22"/>
      <c r="D322" s="318"/>
    </row>
    <row r="323" spans="3:4" x14ac:dyDescent="0.2">
      <c r="C323" s="22"/>
      <c r="D323" s="318"/>
    </row>
    <row r="324" spans="3:4" x14ac:dyDescent="0.2">
      <c r="C324" s="22"/>
      <c r="D324" s="318"/>
    </row>
    <row r="325" spans="3:4" x14ac:dyDescent="0.2">
      <c r="C325" s="22"/>
      <c r="D325" s="318"/>
    </row>
    <row r="326" spans="3:4" x14ac:dyDescent="0.2">
      <c r="C326" s="22"/>
      <c r="D326" s="318"/>
    </row>
    <row r="327" spans="3:4" x14ac:dyDescent="0.2">
      <c r="C327" s="22"/>
      <c r="D327" s="318"/>
    </row>
    <row r="328" spans="3:4" x14ac:dyDescent="0.2">
      <c r="C328" s="22"/>
      <c r="D328" s="318"/>
    </row>
    <row r="329" spans="3:4" x14ac:dyDescent="0.2">
      <c r="C329" s="22"/>
      <c r="D329" s="318"/>
    </row>
    <row r="330" spans="3:4" x14ac:dyDescent="0.2">
      <c r="C330" s="22"/>
      <c r="D330" s="318"/>
    </row>
    <row r="331" spans="3:4" x14ac:dyDescent="0.2">
      <c r="C331" s="22"/>
      <c r="D331" s="318"/>
    </row>
    <row r="332" spans="3:4" x14ac:dyDescent="0.2">
      <c r="C332" s="22"/>
      <c r="D332" s="318"/>
    </row>
    <row r="333" spans="3:4" x14ac:dyDescent="0.2">
      <c r="C333" s="22"/>
      <c r="D333" s="318"/>
    </row>
    <row r="334" spans="3:4" x14ac:dyDescent="0.2">
      <c r="C334" s="22"/>
      <c r="D334" s="318"/>
    </row>
    <row r="335" spans="3:4" x14ac:dyDescent="0.2">
      <c r="C335" s="22"/>
      <c r="D335" s="318"/>
    </row>
    <row r="336" spans="3:4" x14ac:dyDescent="0.2">
      <c r="C336" s="22"/>
      <c r="D336" s="318"/>
    </row>
    <row r="337" spans="3:4" x14ac:dyDescent="0.2">
      <c r="C337" s="22"/>
      <c r="D337" s="318"/>
    </row>
    <row r="338" spans="3:4" x14ac:dyDescent="0.2">
      <c r="C338" s="22"/>
      <c r="D338" s="318"/>
    </row>
    <row r="339" spans="3:4" x14ac:dyDescent="0.2">
      <c r="C339" s="22"/>
      <c r="D339" s="318"/>
    </row>
    <row r="340" spans="3:4" x14ac:dyDescent="0.2">
      <c r="C340" s="22"/>
      <c r="D340" s="318"/>
    </row>
    <row r="341" spans="3:4" x14ac:dyDescent="0.2">
      <c r="C341" s="22"/>
      <c r="D341" s="318"/>
    </row>
    <row r="342" spans="3:4" x14ac:dyDescent="0.2">
      <c r="C342" s="22"/>
      <c r="D342" s="318"/>
    </row>
    <row r="343" spans="3:4" x14ac:dyDescent="0.2">
      <c r="C343" s="22"/>
      <c r="D343" s="318"/>
    </row>
    <row r="344" spans="3:4" x14ac:dyDescent="0.2">
      <c r="C344" s="22"/>
      <c r="D344" s="318"/>
    </row>
    <row r="345" spans="3:4" x14ac:dyDescent="0.2">
      <c r="C345" s="22"/>
      <c r="D345" s="318"/>
    </row>
    <row r="346" spans="3:4" x14ac:dyDescent="0.2">
      <c r="C346" s="22"/>
      <c r="D346" s="318"/>
    </row>
    <row r="347" spans="3:4" x14ac:dyDescent="0.2">
      <c r="C347" s="22"/>
      <c r="D347" s="318"/>
    </row>
    <row r="348" spans="3:4" x14ac:dyDescent="0.2">
      <c r="C348" s="22"/>
      <c r="D348" s="318"/>
    </row>
    <row r="349" spans="3:4" x14ac:dyDescent="0.2">
      <c r="C349" s="22"/>
      <c r="D349" s="318"/>
    </row>
    <row r="350" spans="3:4" x14ac:dyDescent="0.2">
      <c r="C350" s="22"/>
      <c r="D350" s="318"/>
    </row>
    <row r="351" spans="3:4" x14ac:dyDescent="0.2">
      <c r="C351" s="22"/>
      <c r="D351" s="318"/>
    </row>
    <row r="352" spans="3:4" x14ac:dyDescent="0.2">
      <c r="C352" s="22"/>
      <c r="D352" s="318"/>
    </row>
    <row r="353" spans="3:4" x14ac:dyDescent="0.2">
      <c r="C353" s="22"/>
      <c r="D353" s="318"/>
    </row>
    <row r="354" spans="3:4" x14ac:dyDescent="0.2">
      <c r="C354" s="22"/>
      <c r="D354" s="318"/>
    </row>
    <row r="355" spans="3:4" x14ac:dyDescent="0.2">
      <c r="C355" s="22"/>
      <c r="D355" s="318"/>
    </row>
    <row r="356" spans="3:4" x14ac:dyDescent="0.2">
      <c r="C356" s="22"/>
      <c r="D356" s="318"/>
    </row>
    <row r="357" spans="3:4" x14ac:dyDescent="0.2">
      <c r="C357" s="22"/>
      <c r="D357" s="318"/>
    </row>
    <row r="358" spans="3:4" x14ac:dyDescent="0.2">
      <c r="C358" s="22"/>
      <c r="D358" s="318"/>
    </row>
    <row r="359" spans="3:4" x14ac:dyDescent="0.2">
      <c r="C359" s="22"/>
      <c r="D359" s="318"/>
    </row>
    <row r="360" spans="3:4" x14ac:dyDescent="0.2">
      <c r="C360" s="22"/>
      <c r="D360" s="318"/>
    </row>
    <row r="361" spans="3:4" x14ac:dyDescent="0.2">
      <c r="C361" s="22"/>
      <c r="D361" s="318"/>
    </row>
    <row r="362" spans="3:4" x14ac:dyDescent="0.2">
      <c r="C362" s="22"/>
      <c r="D362" s="318"/>
    </row>
    <row r="363" spans="3:4" x14ac:dyDescent="0.2">
      <c r="C363" s="22"/>
      <c r="D363" s="318"/>
    </row>
    <row r="364" spans="3:4" x14ac:dyDescent="0.2">
      <c r="C364" s="22"/>
      <c r="D364" s="318"/>
    </row>
    <row r="365" spans="3:4" x14ac:dyDescent="0.2">
      <c r="C365" s="22"/>
      <c r="D365" s="318"/>
    </row>
    <row r="366" spans="3:4" x14ac:dyDescent="0.2">
      <c r="C366" s="22"/>
      <c r="D366" s="318"/>
    </row>
    <row r="367" spans="3:4" x14ac:dyDescent="0.2">
      <c r="C367" s="22"/>
      <c r="D367" s="318"/>
    </row>
    <row r="368" spans="3:4" x14ac:dyDescent="0.2">
      <c r="C368" s="22"/>
      <c r="D368" s="318"/>
    </row>
    <row r="369" spans="3:4" x14ac:dyDescent="0.2">
      <c r="C369" s="22"/>
      <c r="D369" s="318"/>
    </row>
    <row r="370" spans="3:4" x14ac:dyDescent="0.2">
      <c r="C370" s="22"/>
      <c r="D370" s="318"/>
    </row>
    <row r="371" spans="3:4" x14ac:dyDescent="0.2">
      <c r="C371" s="22"/>
      <c r="D371" s="318"/>
    </row>
    <row r="372" spans="3:4" x14ac:dyDescent="0.2">
      <c r="C372" s="22"/>
      <c r="D372" s="318"/>
    </row>
    <row r="373" spans="3:4" x14ac:dyDescent="0.2">
      <c r="C373" s="22"/>
      <c r="D373" s="318"/>
    </row>
    <row r="374" spans="3:4" x14ac:dyDescent="0.2">
      <c r="C374" s="22"/>
      <c r="D374" s="318"/>
    </row>
    <row r="375" spans="3:4" x14ac:dyDescent="0.2">
      <c r="C375" s="22"/>
      <c r="D375" s="318"/>
    </row>
    <row r="376" spans="3:4" x14ac:dyDescent="0.2">
      <c r="C376" s="22"/>
      <c r="D376" s="318"/>
    </row>
    <row r="377" spans="3:4" x14ac:dyDescent="0.2">
      <c r="C377" s="22"/>
      <c r="D377" s="318"/>
    </row>
    <row r="378" spans="3:4" x14ac:dyDescent="0.2">
      <c r="C378" s="22"/>
      <c r="D378" s="318"/>
    </row>
    <row r="379" spans="3:4" x14ac:dyDescent="0.2">
      <c r="C379" s="22"/>
      <c r="D379" s="318"/>
    </row>
    <row r="380" spans="3:4" x14ac:dyDescent="0.2">
      <c r="C380" s="22"/>
      <c r="D380" s="318"/>
    </row>
    <row r="381" spans="3:4" x14ac:dyDescent="0.2">
      <c r="C381" s="22"/>
      <c r="D381" s="318"/>
    </row>
    <row r="382" spans="3:4" x14ac:dyDescent="0.2">
      <c r="C382" s="22"/>
      <c r="D382" s="318"/>
    </row>
    <row r="383" spans="3:4" x14ac:dyDescent="0.2">
      <c r="C383" s="22"/>
      <c r="D383" s="318"/>
    </row>
    <row r="384" spans="3:4" x14ac:dyDescent="0.2">
      <c r="C384" s="22"/>
      <c r="D384" s="318"/>
    </row>
    <row r="385" spans="3:4" x14ac:dyDescent="0.2">
      <c r="C385" s="22"/>
      <c r="D385" s="318"/>
    </row>
    <row r="386" spans="3:4" x14ac:dyDescent="0.2">
      <c r="C386" s="22"/>
      <c r="D386" s="318"/>
    </row>
    <row r="387" spans="3:4" x14ac:dyDescent="0.2">
      <c r="C387" s="22"/>
      <c r="D387" s="318"/>
    </row>
    <row r="388" spans="3:4" x14ac:dyDescent="0.2">
      <c r="C388" s="22"/>
      <c r="D388" s="318"/>
    </row>
    <row r="389" spans="3:4" x14ac:dyDescent="0.2">
      <c r="C389" s="22"/>
      <c r="D389" s="318"/>
    </row>
    <row r="390" spans="3:4" x14ac:dyDescent="0.2">
      <c r="C390" s="22"/>
      <c r="D390" s="318"/>
    </row>
    <row r="391" spans="3:4" x14ac:dyDescent="0.2">
      <c r="C391" s="22"/>
      <c r="D391" s="318"/>
    </row>
    <row r="392" spans="3:4" x14ac:dyDescent="0.2">
      <c r="C392" s="22"/>
      <c r="D392" s="318"/>
    </row>
    <row r="393" spans="3:4" x14ac:dyDescent="0.2">
      <c r="C393" s="22"/>
      <c r="D393" s="318"/>
    </row>
    <row r="394" spans="3:4" x14ac:dyDescent="0.2">
      <c r="C394" s="22"/>
      <c r="D394" s="318"/>
    </row>
    <row r="395" spans="3:4" x14ac:dyDescent="0.2">
      <c r="C395" s="22"/>
      <c r="D395" s="318"/>
    </row>
    <row r="396" spans="3:4" x14ac:dyDescent="0.2">
      <c r="C396" s="22"/>
      <c r="D396" s="318"/>
    </row>
    <row r="397" spans="3:4" x14ac:dyDescent="0.2">
      <c r="C397" s="22"/>
      <c r="D397" s="318"/>
    </row>
    <row r="398" spans="3:4" x14ac:dyDescent="0.2">
      <c r="C398" s="22"/>
      <c r="D398" s="318"/>
    </row>
    <row r="399" spans="3:4" x14ac:dyDescent="0.2">
      <c r="C399" s="22"/>
      <c r="D399" s="318"/>
    </row>
    <row r="400" spans="3:4" x14ac:dyDescent="0.2">
      <c r="C400" s="22"/>
      <c r="D400" s="318"/>
    </row>
    <row r="401" spans="3:4" x14ac:dyDescent="0.2">
      <c r="C401" s="22"/>
      <c r="D401" s="318"/>
    </row>
    <row r="402" spans="3:4" x14ac:dyDescent="0.2">
      <c r="C402" s="22"/>
      <c r="D402" s="318"/>
    </row>
    <row r="403" spans="3:4" x14ac:dyDescent="0.2">
      <c r="C403" s="22"/>
      <c r="D403" s="318"/>
    </row>
    <row r="404" spans="3:4" x14ac:dyDescent="0.2">
      <c r="C404" s="22"/>
      <c r="D404" s="318"/>
    </row>
    <row r="405" spans="3:4" x14ac:dyDescent="0.2">
      <c r="C405" s="22"/>
      <c r="D405" s="318"/>
    </row>
    <row r="406" spans="3:4" x14ac:dyDescent="0.2">
      <c r="C406" s="22"/>
      <c r="D406" s="318"/>
    </row>
    <row r="407" spans="3:4" x14ac:dyDescent="0.2">
      <c r="C407" s="22"/>
      <c r="D407" s="318"/>
    </row>
    <row r="408" spans="3:4" x14ac:dyDescent="0.2">
      <c r="C408" s="22"/>
      <c r="D408" s="318"/>
    </row>
    <row r="409" spans="3:4" x14ac:dyDescent="0.2">
      <c r="C409" s="22"/>
      <c r="D409" s="318"/>
    </row>
    <row r="410" spans="3:4" x14ac:dyDescent="0.2">
      <c r="C410" s="22"/>
      <c r="D410" s="318"/>
    </row>
    <row r="411" spans="3:4" x14ac:dyDescent="0.2">
      <c r="C411" s="22"/>
      <c r="D411" s="318"/>
    </row>
    <row r="412" spans="3:4" x14ac:dyDescent="0.2">
      <c r="C412" s="22"/>
      <c r="D412" s="318"/>
    </row>
    <row r="413" spans="3:4" x14ac:dyDescent="0.2">
      <c r="C413" s="22"/>
      <c r="D413" s="318"/>
    </row>
    <row r="414" spans="3:4" x14ac:dyDescent="0.2">
      <c r="C414" s="22"/>
      <c r="D414" s="318"/>
    </row>
    <row r="415" spans="3:4" x14ac:dyDescent="0.2">
      <c r="C415" s="22"/>
      <c r="D415" s="318"/>
    </row>
    <row r="416" spans="3:4" x14ac:dyDescent="0.2">
      <c r="C416" s="22"/>
      <c r="D416" s="318"/>
    </row>
    <row r="417" spans="3:4" x14ac:dyDescent="0.2">
      <c r="C417" s="22"/>
      <c r="D417" s="318"/>
    </row>
    <row r="418" spans="3:4" x14ac:dyDescent="0.2">
      <c r="C418" s="22"/>
      <c r="D418" s="318"/>
    </row>
    <row r="419" spans="3:4" x14ac:dyDescent="0.2">
      <c r="C419" s="22"/>
      <c r="D419" s="318"/>
    </row>
    <row r="420" spans="3:4" x14ac:dyDescent="0.2">
      <c r="C420" s="22"/>
      <c r="D420" s="318"/>
    </row>
    <row r="421" spans="3:4" x14ac:dyDescent="0.2">
      <c r="C421" s="22"/>
      <c r="D421" s="318"/>
    </row>
    <row r="422" spans="3:4" x14ac:dyDescent="0.2">
      <c r="C422" s="22"/>
      <c r="D422" s="318"/>
    </row>
    <row r="423" spans="3:4" x14ac:dyDescent="0.2">
      <c r="C423" s="22"/>
      <c r="D423" s="318"/>
    </row>
    <row r="424" spans="3:4" x14ac:dyDescent="0.2">
      <c r="C424" s="22"/>
      <c r="D424" s="318"/>
    </row>
    <row r="425" spans="3:4" x14ac:dyDescent="0.2">
      <c r="C425" s="22"/>
      <c r="D425" s="318"/>
    </row>
    <row r="426" spans="3:4" x14ac:dyDescent="0.2">
      <c r="C426" s="22"/>
      <c r="D426" s="318"/>
    </row>
    <row r="427" spans="3:4" x14ac:dyDescent="0.2">
      <c r="C427" s="22"/>
      <c r="D427" s="318"/>
    </row>
    <row r="428" spans="3:4" x14ac:dyDescent="0.2">
      <c r="C428" s="22"/>
      <c r="D428" s="318"/>
    </row>
    <row r="429" spans="3:4" x14ac:dyDescent="0.2">
      <c r="C429" s="22"/>
      <c r="D429" s="318"/>
    </row>
    <row r="430" spans="3:4" x14ac:dyDescent="0.2">
      <c r="C430" s="22"/>
      <c r="D430" s="318"/>
    </row>
    <row r="431" spans="3:4" x14ac:dyDescent="0.2">
      <c r="C431" s="22"/>
      <c r="D431" s="318"/>
    </row>
    <row r="432" spans="3:4" x14ac:dyDescent="0.2">
      <c r="C432" s="22"/>
      <c r="D432" s="318"/>
    </row>
    <row r="433" spans="3:4" x14ac:dyDescent="0.2">
      <c r="C433" s="22"/>
      <c r="D433" s="318"/>
    </row>
    <row r="434" spans="3:4" x14ac:dyDescent="0.2">
      <c r="C434" s="22"/>
      <c r="D434" s="318"/>
    </row>
    <row r="435" spans="3:4" x14ac:dyDescent="0.2">
      <c r="C435" s="22"/>
      <c r="D435" s="318"/>
    </row>
    <row r="436" spans="3:4" x14ac:dyDescent="0.2">
      <c r="C436" s="22"/>
      <c r="D436" s="318"/>
    </row>
    <row r="437" spans="3:4" x14ac:dyDescent="0.2">
      <c r="C437" s="22"/>
      <c r="D437" s="318"/>
    </row>
    <row r="438" spans="3:4" x14ac:dyDescent="0.2">
      <c r="C438" s="22"/>
      <c r="D438" s="318"/>
    </row>
    <row r="439" spans="3:4" x14ac:dyDescent="0.2">
      <c r="C439" s="22"/>
      <c r="D439" s="318"/>
    </row>
    <row r="440" spans="3:4" x14ac:dyDescent="0.2">
      <c r="C440" s="22"/>
      <c r="D440" s="318"/>
    </row>
    <row r="441" spans="3:4" x14ac:dyDescent="0.2">
      <c r="C441" s="22"/>
      <c r="D441" s="318"/>
    </row>
    <row r="442" spans="3:4" x14ac:dyDescent="0.2">
      <c r="C442" s="22"/>
      <c r="D442" s="318"/>
    </row>
    <row r="443" spans="3:4" x14ac:dyDescent="0.2">
      <c r="C443" s="22"/>
      <c r="D443" s="318"/>
    </row>
    <row r="444" spans="3:4" x14ac:dyDescent="0.2">
      <c r="C444" s="22"/>
      <c r="D444" s="318"/>
    </row>
    <row r="445" spans="3:4" x14ac:dyDescent="0.2">
      <c r="C445" s="22"/>
      <c r="D445" s="318"/>
    </row>
    <row r="446" spans="3:4" x14ac:dyDescent="0.2">
      <c r="C446" s="22"/>
      <c r="D446" s="318"/>
    </row>
    <row r="447" spans="3:4" x14ac:dyDescent="0.2">
      <c r="C447" s="22"/>
      <c r="D447" s="318"/>
    </row>
    <row r="448" spans="3:4" x14ac:dyDescent="0.2">
      <c r="C448" s="22"/>
      <c r="D448" s="318"/>
    </row>
    <row r="449" spans="3:4" x14ac:dyDescent="0.2">
      <c r="C449" s="22"/>
      <c r="D449" s="318"/>
    </row>
    <row r="450" spans="3:4" x14ac:dyDescent="0.2">
      <c r="C450" s="22"/>
      <c r="D450" s="318"/>
    </row>
    <row r="451" spans="3:4" x14ac:dyDescent="0.2">
      <c r="C451" s="22"/>
      <c r="D451" s="318"/>
    </row>
    <row r="452" spans="3:4" x14ac:dyDescent="0.2">
      <c r="C452" s="22"/>
      <c r="D452" s="318"/>
    </row>
    <row r="453" spans="3:4" x14ac:dyDescent="0.2">
      <c r="C453" s="22"/>
      <c r="D453" s="318"/>
    </row>
    <row r="454" spans="3:4" x14ac:dyDescent="0.2">
      <c r="C454" s="22"/>
      <c r="D454" s="318"/>
    </row>
    <row r="455" spans="3:4" x14ac:dyDescent="0.2">
      <c r="C455" s="22"/>
      <c r="D455" s="318"/>
    </row>
    <row r="456" spans="3:4" x14ac:dyDescent="0.2">
      <c r="C456" s="22"/>
      <c r="D456" s="318"/>
    </row>
    <row r="457" spans="3:4" x14ac:dyDescent="0.2">
      <c r="C457" s="22"/>
      <c r="D457" s="318"/>
    </row>
    <row r="458" spans="3:4" x14ac:dyDescent="0.2">
      <c r="C458" s="22"/>
      <c r="D458" s="318"/>
    </row>
    <row r="459" spans="3:4" x14ac:dyDescent="0.2">
      <c r="C459" s="22"/>
      <c r="D459" s="318"/>
    </row>
    <row r="460" spans="3:4" x14ac:dyDescent="0.2">
      <c r="C460" s="22"/>
      <c r="D460" s="318"/>
    </row>
    <row r="461" spans="3:4" x14ac:dyDescent="0.2">
      <c r="C461" s="22"/>
      <c r="D461" s="318"/>
    </row>
    <row r="462" spans="3:4" x14ac:dyDescent="0.2">
      <c r="C462" s="22"/>
      <c r="D462" s="318"/>
    </row>
    <row r="463" spans="3:4" x14ac:dyDescent="0.2">
      <c r="C463" s="22"/>
      <c r="D463" s="318"/>
    </row>
    <row r="464" spans="3:4" x14ac:dyDescent="0.2">
      <c r="C464" s="22"/>
      <c r="D464" s="318"/>
    </row>
    <row r="465" spans="3:4" x14ac:dyDescent="0.2">
      <c r="C465" s="22"/>
      <c r="D465" s="318"/>
    </row>
    <row r="466" spans="3:4" x14ac:dyDescent="0.2">
      <c r="C466" s="22"/>
      <c r="D466" s="318"/>
    </row>
    <row r="467" spans="3:4" x14ac:dyDescent="0.2">
      <c r="C467" s="22"/>
      <c r="D467" s="318"/>
    </row>
    <row r="468" spans="3:4" x14ac:dyDescent="0.2">
      <c r="C468" s="22"/>
      <c r="D468" s="318"/>
    </row>
    <row r="469" spans="3:4" x14ac:dyDescent="0.2">
      <c r="C469" s="22"/>
      <c r="D469" s="318"/>
    </row>
    <row r="470" spans="3:4" x14ac:dyDescent="0.2">
      <c r="C470" s="22"/>
      <c r="D470" s="318"/>
    </row>
    <row r="471" spans="3:4" x14ac:dyDescent="0.2">
      <c r="C471" s="22"/>
      <c r="D471" s="318"/>
    </row>
    <row r="472" spans="3:4" x14ac:dyDescent="0.2">
      <c r="C472" s="22"/>
      <c r="D472" s="318"/>
    </row>
    <row r="473" spans="3:4" x14ac:dyDescent="0.2">
      <c r="C473" s="22"/>
      <c r="D473" s="318"/>
    </row>
    <row r="474" spans="3:4" x14ac:dyDescent="0.2">
      <c r="C474" s="22"/>
      <c r="D474" s="318"/>
    </row>
    <row r="475" spans="3:4" x14ac:dyDescent="0.2">
      <c r="C475" s="22"/>
      <c r="D475" s="318"/>
    </row>
    <row r="476" spans="3:4" x14ac:dyDescent="0.2">
      <c r="C476" s="22"/>
      <c r="D476" s="318"/>
    </row>
    <row r="477" spans="3:4" x14ac:dyDescent="0.2">
      <c r="C477" s="22"/>
      <c r="D477" s="318"/>
    </row>
    <row r="478" spans="3:4" x14ac:dyDescent="0.2">
      <c r="C478" s="22"/>
      <c r="D478" s="318"/>
    </row>
    <row r="479" spans="3:4" x14ac:dyDescent="0.2">
      <c r="C479" s="22"/>
      <c r="D479" s="318"/>
    </row>
    <row r="480" spans="3:4" x14ac:dyDescent="0.2">
      <c r="C480" s="22"/>
      <c r="D480" s="318"/>
    </row>
    <row r="481" spans="3:4" x14ac:dyDescent="0.2">
      <c r="C481" s="22"/>
      <c r="D481" s="318"/>
    </row>
    <row r="482" spans="3:4" x14ac:dyDescent="0.2">
      <c r="C482" s="22"/>
      <c r="D482" s="318"/>
    </row>
    <row r="483" spans="3:4" x14ac:dyDescent="0.2">
      <c r="C483" s="22"/>
      <c r="D483" s="318"/>
    </row>
    <row r="484" spans="3:4" x14ac:dyDescent="0.2">
      <c r="C484" s="22"/>
      <c r="D484" s="318"/>
    </row>
    <row r="485" spans="3:4" x14ac:dyDescent="0.2">
      <c r="C485" s="22"/>
      <c r="D485" s="318"/>
    </row>
    <row r="486" spans="3:4" x14ac:dyDescent="0.2">
      <c r="C486" s="22"/>
      <c r="D486" s="318"/>
    </row>
    <row r="487" spans="3:4" x14ac:dyDescent="0.2">
      <c r="C487" s="22"/>
      <c r="D487" s="318"/>
    </row>
    <row r="488" spans="3:4" x14ac:dyDescent="0.2">
      <c r="C488" s="22"/>
      <c r="D488" s="318"/>
    </row>
    <row r="489" spans="3:4" x14ac:dyDescent="0.2">
      <c r="C489" s="22"/>
      <c r="D489" s="318"/>
    </row>
    <row r="490" spans="3:4" x14ac:dyDescent="0.2">
      <c r="C490" s="22"/>
      <c r="D490" s="318"/>
    </row>
    <row r="491" spans="3:4" x14ac:dyDescent="0.2">
      <c r="C491" s="22"/>
      <c r="D491" s="318"/>
    </row>
    <row r="492" spans="3:4" x14ac:dyDescent="0.2">
      <c r="C492" s="22"/>
      <c r="D492" s="318"/>
    </row>
    <row r="493" spans="3:4" x14ac:dyDescent="0.2">
      <c r="C493" s="22"/>
      <c r="D493" s="318"/>
    </row>
    <row r="494" spans="3:4" x14ac:dyDescent="0.2">
      <c r="C494" s="22"/>
      <c r="D494" s="318"/>
    </row>
    <row r="495" spans="3:4" x14ac:dyDescent="0.2">
      <c r="C495" s="22"/>
      <c r="D495" s="318"/>
    </row>
    <row r="496" spans="3:4" x14ac:dyDescent="0.2">
      <c r="C496" s="22"/>
      <c r="D496" s="318"/>
    </row>
    <row r="497" spans="3:4" x14ac:dyDescent="0.2">
      <c r="C497" s="22"/>
      <c r="D497" s="318"/>
    </row>
    <row r="498" spans="3:4" x14ac:dyDescent="0.2">
      <c r="C498" s="22"/>
      <c r="D498" s="318"/>
    </row>
    <row r="499" spans="3:4" x14ac:dyDescent="0.2">
      <c r="C499" s="22"/>
      <c r="D499" s="318"/>
    </row>
    <row r="500" spans="3:4" x14ac:dyDescent="0.2">
      <c r="C500" s="22"/>
      <c r="D500" s="318"/>
    </row>
    <row r="501" spans="3:4" x14ac:dyDescent="0.2">
      <c r="C501" s="22"/>
      <c r="D501" s="318"/>
    </row>
    <row r="502" spans="3:4" x14ac:dyDescent="0.2">
      <c r="C502" s="22"/>
      <c r="D502" s="318"/>
    </row>
    <row r="503" spans="3:4" x14ac:dyDescent="0.2">
      <c r="C503" s="22"/>
      <c r="D503" s="318"/>
    </row>
    <row r="504" spans="3:4" x14ac:dyDescent="0.2">
      <c r="C504" s="22"/>
      <c r="D504" s="318"/>
    </row>
    <row r="505" spans="3:4" x14ac:dyDescent="0.2">
      <c r="C505" s="22"/>
      <c r="D505" s="318"/>
    </row>
    <row r="506" spans="3:4" x14ac:dyDescent="0.2">
      <c r="C506" s="22"/>
      <c r="D506" s="318"/>
    </row>
    <row r="507" spans="3:4" x14ac:dyDescent="0.2">
      <c r="C507" s="22"/>
      <c r="D507" s="318"/>
    </row>
    <row r="508" spans="3:4" x14ac:dyDescent="0.2">
      <c r="C508" s="22"/>
      <c r="D508" s="318"/>
    </row>
    <row r="509" spans="3:4" x14ac:dyDescent="0.2">
      <c r="C509" s="22"/>
      <c r="D509" s="318"/>
    </row>
    <row r="510" spans="3:4" x14ac:dyDescent="0.2">
      <c r="C510" s="22"/>
      <c r="D510" s="318"/>
    </row>
    <row r="511" spans="3:4" x14ac:dyDescent="0.2">
      <c r="C511" s="22"/>
      <c r="D511" s="318"/>
    </row>
    <row r="512" spans="3:4" x14ac:dyDescent="0.2">
      <c r="C512" s="22"/>
      <c r="D512" s="318"/>
    </row>
    <row r="513" spans="3:4" x14ac:dyDescent="0.2">
      <c r="C513" s="22"/>
      <c r="D513" s="318"/>
    </row>
    <row r="514" spans="3:4" x14ac:dyDescent="0.2">
      <c r="C514" s="22"/>
      <c r="D514" s="318"/>
    </row>
    <row r="515" spans="3:4" x14ac:dyDescent="0.2">
      <c r="C515" s="22"/>
      <c r="D515" s="318"/>
    </row>
    <row r="516" spans="3:4" x14ac:dyDescent="0.2">
      <c r="C516" s="22"/>
      <c r="D516" s="318"/>
    </row>
    <row r="517" spans="3:4" x14ac:dyDescent="0.2">
      <c r="C517" s="22"/>
      <c r="D517" s="318"/>
    </row>
    <row r="518" spans="3:4" x14ac:dyDescent="0.2">
      <c r="C518" s="22"/>
      <c r="D518" s="318"/>
    </row>
    <row r="519" spans="3:4" x14ac:dyDescent="0.2">
      <c r="C519" s="22"/>
      <c r="D519" s="318"/>
    </row>
    <row r="520" spans="3:4" x14ac:dyDescent="0.2">
      <c r="C520" s="22"/>
      <c r="D520" s="318"/>
    </row>
    <row r="521" spans="3:4" x14ac:dyDescent="0.2">
      <c r="C521" s="22"/>
      <c r="D521" s="318"/>
    </row>
    <row r="522" spans="3:4" x14ac:dyDescent="0.2">
      <c r="C522" s="22"/>
      <c r="D522" s="318"/>
    </row>
    <row r="523" spans="3:4" x14ac:dyDescent="0.2">
      <c r="C523" s="22"/>
      <c r="D523" s="318"/>
    </row>
    <row r="524" spans="3:4" x14ac:dyDescent="0.2">
      <c r="C524" s="22"/>
      <c r="D524" s="318"/>
    </row>
    <row r="525" spans="3:4" x14ac:dyDescent="0.2">
      <c r="C525" s="22"/>
      <c r="D525" s="318"/>
    </row>
    <row r="526" spans="3:4" x14ac:dyDescent="0.2">
      <c r="C526" s="22"/>
      <c r="D526" s="318"/>
    </row>
    <row r="527" spans="3:4" x14ac:dyDescent="0.2">
      <c r="C527" s="22"/>
      <c r="D527" s="318"/>
    </row>
    <row r="528" spans="3:4" x14ac:dyDescent="0.2">
      <c r="C528" s="22"/>
      <c r="D528" s="318"/>
    </row>
    <row r="529" spans="3:4" x14ac:dyDescent="0.2">
      <c r="C529" s="22"/>
      <c r="D529" s="318"/>
    </row>
    <row r="530" spans="3:4" x14ac:dyDescent="0.2">
      <c r="C530" s="22"/>
      <c r="D530" s="318"/>
    </row>
    <row r="531" spans="3:4" x14ac:dyDescent="0.2">
      <c r="C531" s="22"/>
      <c r="D531" s="318"/>
    </row>
    <row r="532" spans="3:4" x14ac:dyDescent="0.2">
      <c r="C532" s="22"/>
      <c r="D532" s="318"/>
    </row>
    <row r="533" spans="3:4" x14ac:dyDescent="0.2">
      <c r="C533" s="22"/>
      <c r="D533" s="318"/>
    </row>
    <row r="534" spans="3:4" x14ac:dyDescent="0.2">
      <c r="C534" s="22"/>
      <c r="D534" s="318"/>
    </row>
    <row r="535" spans="3:4" x14ac:dyDescent="0.2">
      <c r="C535" s="22"/>
      <c r="D535" s="318"/>
    </row>
    <row r="536" spans="3:4" x14ac:dyDescent="0.2">
      <c r="C536" s="22"/>
      <c r="D536" s="318"/>
    </row>
    <row r="537" spans="3:4" x14ac:dyDescent="0.2">
      <c r="C537" s="22"/>
      <c r="D537" s="318"/>
    </row>
    <row r="538" spans="3:4" x14ac:dyDescent="0.2">
      <c r="C538" s="22"/>
      <c r="D538" s="318"/>
    </row>
    <row r="539" spans="3:4" x14ac:dyDescent="0.2">
      <c r="C539" s="22"/>
      <c r="D539" s="318"/>
    </row>
    <row r="540" spans="3:4" x14ac:dyDescent="0.2">
      <c r="C540" s="22"/>
      <c r="D540" s="318"/>
    </row>
    <row r="541" spans="3:4" x14ac:dyDescent="0.2">
      <c r="C541" s="22"/>
      <c r="D541" s="318"/>
    </row>
    <row r="542" spans="3:4" x14ac:dyDescent="0.2">
      <c r="C542" s="22"/>
      <c r="D542" s="318"/>
    </row>
    <row r="543" spans="3:4" x14ac:dyDescent="0.2">
      <c r="C543" s="22"/>
      <c r="D543" s="318"/>
    </row>
    <row r="544" spans="3:4" x14ac:dyDescent="0.2">
      <c r="C544" s="22"/>
      <c r="D544" s="318"/>
    </row>
    <row r="545" spans="3:4" x14ac:dyDescent="0.2">
      <c r="C545" s="22"/>
      <c r="D545" s="318"/>
    </row>
    <row r="546" spans="3:4" x14ac:dyDescent="0.2">
      <c r="C546" s="22"/>
      <c r="D546" s="318"/>
    </row>
    <row r="547" spans="3:4" x14ac:dyDescent="0.2">
      <c r="C547" s="22"/>
      <c r="D547" s="318"/>
    </row>
    <row r="548" spans="3:4" x14ac:dyDescent="0.2">
      <c r="C548" s="22"/>
      <c r="D548" s="318"/>
    </row>
    <row r="549" spans="3:4" x14ac:dyDescent="0.2">
      <c r="C549" s="22"/>
      <c r="D549" s="318"/>
    </row>
    <row r="550" spans="3:4" x14ac:dyDescent="0.2">
      <c r="C550" s="22"/>
      <c r="D550" s="318"/>
    </row>
    <row r="551" spans="3:4" x14ac:dyDescent="0.2">
      <c r="C551" s="22"/>
      <c r="D551" s="318"/>
    </row>
    <row r="552" spans="3:4" x14ac:dyDescent="0.2">
      <c r="C552" s="22"/>
      <c r="D552" s="318"/>
    </row>
    <row r="553" spans="3:4" x14ac:dyDescent="0.2">
      <c r="C553" s="22"/>
      <c r="D553" s="318"/>
    </row>
    <row r="554" spans="3:4" x14ac:dyDescent="0.2">
      <c r="C554" s="22"/>
      <c r="D554" s="318"/>
    </row>
    <row r="555" spans="3:4" x14ac:dyDescent="0.2">
      <c r="C555" s="22"/>
      <c r="D555" s="318"/>
    </row>
    <row r="556" spans="3:4" x14ac:dyDescent="0.2">
      <c r="C556" s="22"/>
      <c r="D556" s="318"/>
    </row>
    <row r="557" spans="3:4" x14ac:dyDescent="0.2">
      <c r="C557" s="22"/>
      <c r="D557" s="318"/>
    </row>
    <row r="558" spans="3:4" x14ac:dyDescent="0.2">
      <c r="C558" s="22"/>
      <c r="D558" s="318"/>
    </row>
    <row r="559" spans="3:4" x14ac:dyDescent="0.2">
      <c r="C559" s="22"/>
      <c r="D559" s="318"/>
    </row>
    <row r="560" spans="3:4" x14ac:dyDescent="0.2">
      <c r="C560" s="22"/>
      <c r="D560" s="318"/>
    </row>
    <row r="561" spans="3:4" x14ac:dyDescent="0.2">
      <c r="C561" s="22"/>
      <c r="D561" s="318"/>
    </row>
    <row r="562" spans="3:4" x14ac:dyDescent="0.2">
      <c r="C562" s="22"/>
      <c r="D562" s="318"/>
    </row>
    <row r="563" spans="3:4" x14ac:dyDescent="0.2">
      <c r="C563" s="22"/>
      <c r="D563" s="318"/>
    </row>
    <row r="564" spans="3:4" x14ac:dyDescent="0.2">
      <c r="C564" s="22"/>
      <c r="D564" s="318"/>
    </row>
    <row r="565" spans="3:4" x14ac:dyDescent="0.2">
      <c r="C565" s="22"/>
      <c r="D565" s="318"/>
    </row>
    <row r="566" spans="3:4" x14ac:dyDescent="0.2">
      <c r="C566" s="22"/>
      <c r="D566" s="318"/>
    </row>
    <row r="567" spans="3:4" x14ac:dyDescent="0.2">
      <c r="C567" s="22"/>
      <c r="D567" s="318"/>
    </row>
    <row r="568" spans="3:4" x14ac:dyDescent="0.2">
      <c r="C568" s="22"/>
      <c r="D568" s="318"/>
    </row>
    <row r="569" spans="3:4" x14ac:dyDescent="0.2">
      <c r="C569" s="22"/>
      <c r="D569" s="318"/>
    </row>
    <row r="570" spans="3:4" x14ac:dyDescent="0.2">
      <c r="C570" s="22"/>
      <c r="D570" s="318"/>
    </row>
    <row r="571" spans="3:4" x14ac:dyDescent="0.2">
      <c r="C571" s="22"/>
      <c r="D571" s="318"/>
    </row>
    <row r="572" spans="3:4" x14ac:dyDescent="0.2">
      <c r="C572" s="22"/>
      <c r="D572" s="318"/>
    </row>
    <row r="573" spans="3:4" x14ac:dyDescent="0.2">
      <c r="C573" s="22"/>
      <c r="D573" s="318"/>
    </row>
    <row r="574" spans="3:4" x14ac:dyDescent="0.2">
      <c r="C574" s="22"/>
      <c r="D574" s="318"/>
    </row>
    <row r="575" spans="3:4" x14ac:dyDescent="0.2">
      <c r="C575" s="22"/>
      <c r="D575" s="318"/>
    </row>
    <row r="576" spans="3:4" x14ac:dyDescent="0.2">
      <c r="C576" s="22"/>
      <c r="D576" s="318"/>
    </row>
    <row r="577" spans="3:4" x14ac:dyDescent="0.2">
      <c r="C577" s="22"/>
      <c r="D577" s="318"/>
    </row>
    <row r="578" spans="3:4" x14ac:dyDescent="0.2">
      <c r="C578" s="22"/>
      <c r="D578" s="318"/>
    </row>
    <row r="579" spans="3:4" x14ac:dyDescent="0.2">
      <c r="C579" s="22"/>
      <c r="D579" s="318"/>
    </row>
    <row r="580" spans="3:4" x14ac:dyDescent="0.2">
      <c r="C580" s="22"/>
      <c r="D580" s="318"/>
    </row>
    <row r="581" spans="3:4" x14ac:dyDescent="0.2">
      <c r="C581" s="22"/>
      <c r="D581" s="318"/>
    </row>
    <row r="582" spans="3:4" x14ac:dyDescent="0.2">
      <c r="C582" s="22"/>
      <c r="D582" s="318"/>
    </row>
    <row r="583" spans="3:4" x14ac:dyDescent="0.2">
      <c r="C583" s="22"/>
      <c r="D583" s="318"/>
    </row>
    <row r="584" spans="3:4" x14ac:dyDescent="0.2">
      <c r="C584" s="22"/>
      <c r="D584" s="318"/>
    </row>
    <row r="585" spans="3:4" x14ac:dyDescent="0.2">
      <c r="C585" s="22"/>
      <c r="D585" s="318"/>
    </row>
    <row r="586" spans="3:4" x14ac:dyDescent="0.2">
      <c r="C586" s="22"/>
      <c r="D586" s="318"/>
    </row>
    <row r="587" spans="3:4" x14ac:dyDescent="0.2">
      <c r="C587" s="22"/>
      <c r="D587" s="318"/>
    </row>
    <row r="588" spans="3:4" x14ac:dyDescent="0.2">
      <c r="C588" s="22"/>
      <c r="D588" s="318"/>
    </row>
    <row r="589" spans="3:4" x14ac:dyDescent="0.2">
      <c r="C589" s="22"/>
      <c r="D589" s="318"/>
    </row>
    <row r="590" spans="3:4" x14ac:dyDescent="0.2">
      <c r="C590" s="22"/>
      <c r="D590" s="318"/>
    </row>
    <row r="591" spans="3:4" x14ac:dyDescent="0.2">
      <c r="C591" s="22"/>
      <c r="D591" s="318"/>
    </row>
    <row r="592" spans="3:4" x14ac:dyDescent="0.2">
      <c r="C592" s="22"/>
      <c r="D592" s="318"/>
    </row>
    <row r="593" spans="3:4" x14ac:dyDescent="0.2">
      <c r="C593" s="22"/>
      <c r="D593" s="318"/>
    </row>
    <row r="594" spans="3:4" x14ac:dyDescent="0.2">
      <c r="C594" s="22"/>
      <c r="D594" s="318"/>
    </row>
    <row r="595" spans="3:4" x14ac:dyDescent="0.2">
      <c r="C595" s="22"/>
      <c r="D595" s="318"/>
    </row>
    <row r="596" spans="3:4" x14ac:dyDescent="0.2">
      <c r="C596" s="22"/>
      <c r="D596" s="318"/>
    </row>
    <row r="597" spans="3:4" x14ac:dyDescent="0.2">
      <c r="C597" s="22"/>
      <c r="D597" s="318"/>
    </row>
    <row r="598" spans="3:4" x14ac:dyDescent="0.2">
      <c r="C598" s="22"/>
      <c r="D598" s="318"/>
    </row>
    <row r="599" spans="3:4" x14ac:dyDescent="0.2">
      <c r="C599" s="22"/>
      <c r="D599" s="318"/>
    </row>
    <row r="600" spans="3:4" x14ac:dyDescent="0.2">
      <c r="C600" s="22"/>
      <c r="D600" s="318"/>
    </row>
    <row r="601" spans="3:4" x14ac:dyDescent="0.2">
      <c r="C601" s="22"/>
      <c r="D601" s="318"/>
    </row>
    <row r="602" spans="3:4" x14ac:dyDescent="0.2">
      <c r="C602" s="22"/>
      <c r="D602" s="318"/>
    </row>
    <row r="603" spans="3:4" x14ac:dyDescent="0.2">
      <c r="C603" s="22"/>
      <c r="D603" s="318"/>
    </row>
    <row r="604" spans="3:4" x14ac:dyDescent="0.2">
      <c r="C604" s="22"/>
      <c r="D604" s="318"/>
    </row>
    <row r="605" spans="3:4" x14ac:dyDescent="0.2">
      <c r="C605" s="22"/>
      <c r="D605" s="318"/>
    </row>
    <row r="606" spans="3:4" x14ac:dyDescent="0.2">
      <c r="C606" s="22"/>
      <c r="D606" s="318"/>
    </row>
    <row r="607" spans="3:4" x14ac:dyDescent="0.2">
      <c r="C607" s="22"/>
      <c r="D607" s="318"/>
    </row>
    <row r="608" spans="3:4" x14ac:dyDescent="0.2">
      <c r="C608" s="22"/>
      <c r="D608" s="318"/>
    </row>
    <row r="609" spans="3:4" x14ac:dyDescent="0.2">
      <c r="C609" s="22"/>
      <c r="D609" s="318"/>
    </row>
    <row r="610" spans="3:4" x14ac:dyDescent="0.2">
      <c r="C610" s="22"/>
      <c r="D610" s="318"/>
    </row>
    <row r="611" spans="3:4" x14ac:dyDescent="0.2">
      <c r="C611" s="22"/>
      <c r="D611" s="318"/>
    </row>
    <row r="612" spans="3:4" x14ac:dyDescent="0.2">
      <c r="C612" s="22"/>
      <c r="D612" s="318"/>
    </row>
    <row r="613" spans="3:4" x14ac:dyDescent="0.2">
      <c r="C613" s="22"/>
      <c r="D613" s="318"/>
    </row>
    <row r="614" spans="3:4" x14ac:dyDescent="0.2">
      <c r="C614" s="22"/>
      <c r="D614" s="318"/>
    </row>
    <row r="615" spans="3:4" x14ac:dyDescent="0.2">
      <c r="C615" s="22"/>
      <c r="D615" s="318"/>
    </row>
    <row r="616" spans="3:4" x14ac:dyDescent="0.2">
      <c r="C616" s="22"/>
      <c r="D616" s="318"/>
    </row>
    <row r="617" spans="3:4" x14ac:dyDescent="0.2">
      <c r="C617" s="22"/>
      <c r="D617" s="318"/>
    </row>
    <row r="618" spans="3:4" x14ac:dyDescent="0.2">
      <c r="C618" s="22"/>
      <c r="D618" s="318"/>
    </row>
    <row r="619" spans="3:4" x14ac:dyDescent="0.2">
      <c r="C619" s="22"/>
      <c r="D619" s="318"/>
    </row>
    <row r="620" spans="3:4" x14ac:dyDescent="0.2">
      <c r="C620" s="22"/>
      <c r="D620" s="318"/>
    </row>
    <row r="621" spans="3:4" x14ac:dyDescent="0.2">
      <c r="C621" s="22"/>
      <c r="D621" s="318"/>
    </row>
    <row r="622" spans="3:4" x14ac:dyDescent="0.2">
      <c r="C622" s="22"/>
      <c r="D622" s="318"/>
    </row>
    <row r="623" spans="3:4" x14ac:dyDescent="0.2">
      <c r="C623" s="22"/>
      <c r="D623" s="318"/>
    </row>
    <row r="624" spans="3:4" x14ac:dyDescent="0.2">
      <c r="C624" s="22"/>
      <c r="D624" s="318"/>
    </row>
    <row r="625" spans="3:4" x14ac:dyDescent="0.2">
      <c r="C625" s="22"/>
      <c r="D625" s="318"/>
    </row>
    <row r="626" spans="3:4" x14ac:dyDescent="0.2">
      <c r="C626" s="22"/>
      <c r="D626" s="318"/>
    </row>
    <row r="627" spans="3:4" x14ac:dyDescent="0.2">
      <c r="C627" s="22"/>
      <c r="D627" s="318"/>
    </row>
    <row r="628" spans="3:4" x14ac:dyDescent="0.2">
      <c r="C628" s="22"/>
      <c r="D628" s="318"/>
    </row>
    <row r="629" spans="3:4" x14ac:dyDescent="0.2">
      <c r="C629" s="22"/>
      <c r="D629" s="318"/>
    </row>
    <row r="630" spans="3:4" x14ac:dyDescent="0.2">
      <c r="C630" s="22"/>
      <c r="D630" s="318"/>
    </row>
    <row r="631" spans="3:4" x14ac:dyDescent="0.2">
      <c r="C631" s="22"/>
      <c r="D631" s="318"/>
    </row>
    <row r="632" spans="3:4" x14ac:dyDescent="0.2">
      <c r="C632" s="22"/>
      <c r="D632" s="318"/>
    </row>
    <row r="633" spans="3:4" x14ac:dyDescent="0.2">
      <c r="C633" s="22"/>
      <c r="D633" s="318"/>
    </row>
    <row r="634" spans="3:4" x14ac:dyDescent="0.2">
      <c r="C634" s="22"/>
      <c r="D634" s="318"/>
    </row>
    <row r="635" spans="3:4" x14ac:dyDescent="0.2">
      <c r="C635" s="22"/>
      <c r="D635" s="318"/>
    </row>
    <row r="636" spans="3:4" x14ac:dyDescent="0.2">
      <c r="C636" s="22"/>
      <c r="D636" s="318"/>
    </row>
    <row r="637" spans="3:4" x14ac:dyDescent="0.2">
      <c r="C637" s="22"/>
      <c r="D637" s="318"/>
    </row>
    <row r="638" spans="3:4" x14ac:dyDescent="0.2">
      <c r="C638" s="22"/>
      <c r="D638" s="318"/>
    </row>
    <row r="639" spans="3:4" x14ac:dyDescent="0.2">
      <c r="C639" s="22"/>
      <c r="D639" s="318"/>
    </row>
    <row r="640" spans="3:4" x14ac:dyDescent="0.2">
      <c r="C640" s="22"/>
      <c r="D640" s="318"/>
    </row>
    <row r="641" spans="3:4" x14ac:dyDescent="0.2">
      <c r="C641" s="22"/>
      <c r="D641" s="318"/>
    </row>
    <row r="642" spans="3:4" x14ac:dyDescent="0.2">
      <c r="C642" s="22"/>
      <c r="D642" s="318"/>
    </row>
    <row r="643" spans="3:4" x14ac:dyDescent="0.2">
      <c r="C643" s="22"/>
      <c r="D643" s="318"/>
    </row>
    <row r="644" spans="3:4" x14ac:dyDescent="0.2">
      <c r="C644" s="22"/>
      <c r="D644" s="318"/>
    </row>
    <row r="645" spans="3:4" x14ac:dyDescent="0.2">
      <c r="C645" s="22"/>
      <c r="D645" s="318"/>
    </row>
    <row r="646" spans="3:4" x14ac:dyDescent="0.2">
      <c r="C646" s="22"/>
      <c r="D646" s="318"/>
    </row>
    <row r="647" spans="3:4" x14ac:dyDescent="0.2">
      <c r="C647" s="22"/>
      <c r="D647" s="318"/>
    </row>
    <row r="648" spans="3:4" x14ac:dyDescent="0.2">
      <c r="C648" s="22"/>
      <c r="D648" s="318"/>
    </row>
    <row r="649" spans="3:4" x14ac:dyDescent="0.2">
      <c r="C649" s="22"/>
      <c r="D649" s="318"/>
    </row>
    <row r="650" spans="3:4" x14ac:dyDescent="0.2">
      <c r="C650" s="22"/>
      <c r="D650" s="318"/>
    </row>
    <row r="651" spans="3:4" x14ac:dyDescent="0.2">
      <c r="C651" s="22"/>
      <c r="D651" s="318"/>
    </row>
    <row r="652" spans="3:4" x14ac:dyDescent="0.2">
      <c r="C652" s="22"/>
      <c r="D652" s="318"/>
    </row>
    <row r="653" spans="3:4" x14ac:dyDescent="0.2">
      <c r="C653" s="22"/>
      <c r="D653" s="318"/>
    </row>
    <row r="654" spans="3:4" x14ac:dyDescent="0.2">
      <c r="C654" s="22"/>
      <c r="D654" s="318"/>
    </row>
    <row r="655" spans="3:4" x14ac:dyDescent="0.2">
      <c r="C655" s="22"/>
      <c r="D655" s="318"/>
    </row>
    <row r="656" spans="3:4" x14ac:dyDescent="0.2">
      <c r="C656" s="22"/>
      <c r="D656" s="318"/>
    </row>
    <row r="657" spans="3:4" x14ac:dyDescent="0.2">
      <c r="C657" s="22"/>
      <c r="D657" s="318"/>
    </row>
    <row r="658" spans="3:4" x14ac:dyDescent="0.2">
      <c r="C658" s="22"/>
      <c r="D658" s="318"/>
    </row>
    <row r="659" spans="3:4" x14ac:dyDescent="0.2">
      <c r="C659" s="22"/>
      <c r="D659" s="318"/>
    </row>
    <row r="660" spans="3:4" x14ac:dyDescent="0.2">
      <c r="C660" s="22"/>
      <c r="D660" s="318"/>
    </row>
    <row r="661" spans="3:4" x14ac:dyDescent="0.2">
      <c r="C661" s="22"/>
      <c r="D661" s="318"/>
    </row>
    <row r="662" spans="3:4" x14ac:dyDescent="0.2">
      <c r="C662" s="22"/>
      <c r="D662" s="318"/>
    </row>
    <row r="663" spans="3:4" x14ac:dyDescent="0.2">
      <c r="C663" s="22"/>
      <c r="D663" s="318"/>
    </row>
    <row r="664" spans="3:4" x14ac:dyDescent="0.2">
      <c r="C664" s="22"/>
      <c r="D664" s="318"/>
    </row>
    <row r="665" spans="3:4" x14ac:dyDescent="0.2">
      <c r="C665" s="22"/>
      <c r="D665" s="318"/>
    </row>
    <row r="666" spans="3:4" x14ac:dyDescent="0.2">
      <c r="C666" s="22"/>
      <c r="D666" s="318"/>
    </row>
    <row r="667" spans="3:4" x14ac:dyDescent="0.2">
      <c r="C667" s="22"/>
      <c r="D667" s="318"/>
    </row>
    <row r="668" spans="3:4" x14ac:dyDescent="0.2">
      <c r="C668" s="22"/>
      <c r="D668" s="318"/>
    </row>
    <row r="669" spans="3:4" x14ac:dyDescent="0.2">
      <c r="C669" s="22"/>
      <c r="D669" s="318"/>
    </row>
    <row r="670" spans="3:4" x14ac:dyDescent="0.2">
      <c r="C670" s="22"/>
      <c r="D670" s="318"/>
    </row>
    <row r="671" spans="3:4" x14ac:dyDescent="0.2">
      <c r="C671" s="22"/>
      <c r="D671" s="318"/>
    </row>
    <row r="672" spans="3:4" x14ac:dyDescent="0.2">
      <c r="C672" s="22"/>
      <c r="D672" s="318"/>
    </row>
    <row r="673" spans="3:4" x14ac:dyDescent="0.2">
      <c r="C673" s="22"/>
      <c r="D673" s="318"/>
    </row>
    <row r="674" spans="3:4" x14ac:dyDescent="0.2">
      <c r="C674" s="22"/>
      <c r="D674" s="318"/>
    </row>
    <row r="675" spans="3:4" x14ac:dyDescent="0.2">
      <c r="C675" s="22"/>
    </row>
    <row r="676" spans="3:4" x14ac:dyDescent="0.2">
      <c r="C676" s="22"/>
    </row>
    <row r="677" spans="3:4" x14ac:dyDescent="0.2">
      <c r="C677" s="22"/>
    </row>
    <row r="678" spans="3:4" x14ac:dyDescent="0.2">
      <c r="C678" s="22"/>
    </row>
    <row r="679" spans="3:4" x14ac:dyDescent="0.2">
      <c r="C679" s="22"/>
    </row>
    <row r="680" spans="3:4" x14ac:dyDescent="0.2">
      <c r="C680" s="22"/>
    </row>
    <row r="681" spans="3:4" x14ac:dyDescent="0.2">
      <c r="C681" s="22"/>
    </row>
    <row r="682" spans="3:4" x14ac:dyDescent="0.2">
      <c r="C682" s="22"/>
    </row>
    <row r="683" spans="3:4" x14ac:dyDescent="0.2">
      <c r="C683" s="22"/>
    </row>
    <row r="684" spans="3:4" x14ac:dyDescent="0.2">
      <c r="C684" s="22"/>
    </row>
    <row r="685" spans="3:4" x14ac:dyDescent="0.2">
      <c r="C685" s="22"/>
    </row>
    <row r="686" spans="3:4" x14ac:dyDescent="0.2">
      <c r="C686" s="22"/>
    </row>
    <row r="687" spans="3:4" x14ac:dyDescent="0.2">
      <c r="C687" s="22"/>
    </row>
    <row r="688" spans="3:4" x14ac:dyDescent="0.2">
      <c r="C688" s="22"/>
    </row>
    <row r="689" spans="3:3" x14ac:dyDescent="0.2">
      <c r="C689" s="22"/>
    </row>
    <row r="690" spans="3:3" x14ac:dyDescent="0.2">
      <c r="C690" s="22"/>
    </row>
    <row r="691" spans="3:3" x14ac:dyDescent="0.2">
      <c r="C691" s="22"/>
    </row>
    <row r="692" spans="3:3" x14ac:dyDescent="0.2">
      <c r="C692" s="22"/>
    </row>
    <row r="693" spans="3:3" x14ac:dyDescent="0.2">
      <c r="C693" s="22"/>
    </row>
    <row r="694" spans="3:3" x14ac:dyDescent="0.2">
      <c r="C694" s="22"/>
    </row>
    <row r="695" spans="3:3" x14ac:dyDescent="0.2">
      <c r="C695" s="22"/>
    </row>
    <row r="696" spans="3:3" x14ac:dyDescent="0.2">
      <c r="C696" s="22"/>
    </row>
    <row r="697" spans="3:3" x14ac:dyDescent="0.2">
      <c r="C697" s="22"/>
    </row>
    <row r="698" spans="3:3" x14ac:dyDescent="0.2">
      <c r="C698" s="22"/>
    </row>
    <row r="699" spans="3:3" x14ac:dyDescent="0.2">
      <c r="C699" s="22"/>
    </row>
    <row r="700" spans="3:3" x14ac:dyDescent="0.2">
      <c r="C700" s="22"/>
    </row>
    <row r="701" spans="3:3" x14ac:dyDescent="0.2">
      <c r="C701" s="22"/>
    </row>
    <row r="702" spans="3:3" x14ac:dyDescent="0.2">
      <c r="C702" s="22"/>
    </row>
    <row r="703" spans="3:3" x14ac:dyDescent="0.2">
      <c r="C703" s="22"/>
    </row>
    <row r="704" spans="3:3" x14ac:dyDescent="0.2">
      <c r="C704" s="22"/>
    </row>
    <row r="705" spans="3:3" x14ac:dyDescent="0.2">
      <c r="C705" s="22"/>
    </row>
    <row r="706" spans="3:3" x14ac:dyDescent="0.2">
      <c r="C706" s="22"/>
    </row>
    <row r="707" spans="3:3" x14ac:dyDescent="0.2">
      <c r="C707" s="22"/>
    </row>
    <row r="708" spans="3:3" x14ac:dyDescent="0.2">
      <c r="C708" s="22"/>
    </row>
    <row r="709" spans="3:3" x14ac:dyDescent="0.2">
      <c r="C709" s="22"/>
    </row>
    <row r="710" spans="3:3" x14ac:dyDescent="0.2">
      <c r="C710" s="22"/>
    </row>
    <row r="711" spans="3:3" x14ac:dyDescent="0.2">
      <c r="C711" s="22"/>
    </row>
    <row r="712" spans="3:3" x14ac:dyDescent="0.2">
      <c r="C712" s="22"/>
    </row>
    <row r="713" spans="3:3" x14ac:dyDescent="0.2">
      <c r="C713" s="22"/>
    </row>
    <row r="714" spans="3:3" x14ac:dyDescent="0.2">
      <c r="C714" s="22"/>
    </row>
    <row r="715" spans="3:3" x14ac:dyDescent="0.2">
      <c r="C715" s="22"/>
    </row>
    <row r="716" spans="3:3" x14ac:dyDescent="0.2">
      <c r="C716" s="22"/>
    </row>
    <row r="717" spans="3:3" x14ac:dyDescent="0.2">
      <c r="C717" s="22"/>
    </row>
    <row r="718" spans="3:3" x14ac:dyDescent="0.2">
      <c r="C718" s="22"/>
    </row>
    <row r="719" spans="3:3" x14ac:dyDescent="0.2">
      <c r="C719" s="22"/>
    </row>
    <row r="720" spans="3:3" x14ac:dyDescent="0.2">
      <c r="C720" s="22"/>
    </row>
    <row r="721" spans="3:3" x14ac:dyDescent="0.2">
      <c r="C721" s="22"/>
    </row>
    <row r="722" spans="3:3" x14ac:dyDescent="0.2">
      <c r="C722" s="22"/>
    </row>
    <row r="723" spans="3:3" x14ac:dyDescent="0.2">
      <c r="C723" s="22"/>
    </row>
    <row r="724" spans="3:3" x14ac:dyDescent="0.2">
      <c r="C724" s="22"/>
    </row>
    <row r="725" spans="3:3" x14ac:dyDescent="0.2">
      <c r="C725" s="22"/>
    </row>
    <row r="726" spans="3:3" x14ac:dyDescent="0.2">
      <c r="C726" s="22"/>
    </row>
    <row r="727" spans="3:3" x14ac:dyDescent="0.2">
      <c r="C727" s="22"/>
    </row>
    <row r="728" spans="3:3" x14ac:dyDescent="0.2">
      <c r="C728" s="22"/>
    </row>
    <row r="729" spans="3:3" x14ac:dyDescent="0.2">
      <c r="C729" s="22"/>
    </row>
    <row r="730" spans="3:3" x14ac:dyDescent="0.2">
      <c r="C730" s="22"/>
    </row>
    <row r="731" spans="3:3" x14ac:dyDescent="0.2">
      <c r="C731" s="22"/>
    </row>
    <row r="732" spans="3:3" x14ac:dyDescent="0.2">
      <c r="C732" s="22"/>
    </row>
    <row r="733" spans="3:3" x14ac:dyDescent="0.2">
      <c r="C733" s="22"/>
    </row>
    <row r="734" spans="3:3" x14ac:dyDescent="0.2">
      <c r="C734" s="22"/>
    </row>
    <row r="735" spans="3:3" x14ac:dyDescent="0.2">
      <c r="C735" s="22"/>
    </row>
    <row r="736" spans="3:3" x14ac:dyDescent="0.2">
      <c r="C736" s="22"/>
    </row>
    <row r="737" spans="3:3" x14ac:dyDescent="0.2">
      <c r="C737" s="22"/>
    </row>
    <row r="738" spans="3:3" x14ac:dyDescent="0.2">
      <c r="C738" s="22"/>
    </row>
    <row r="739" spans="3:3" x14ac:dyDescent="0.2">
      <c r="C739" s="22"/>
    </row>
    <row r="740" spans="3:3" x14ac:dyDescent="0.2">
      <c r="C740" s="22"/>
    </row>
    <row r="741" spans="3:3" x14ac:dyDescent="0.2">
      <c r="C741" s="22"/>
    </row>
    <row r="742" spans="3:3" x14ac:dyDescent="0.2">
      <c r="C742" s="22"/>
    </row>
    <row r="743" spans="3:3" x14ac:dyDescent="0.2">
      <c r="C743" s="22"/>
    </row>
    <row r="744" spans="3:3" x14ac:dyDescent="0.2">
      <c r="C744" s="22"/>
    </row>
    <row r="745" spans="3:3" x14ac:dyDescent="0.2">
      <c r="C745" s="22"/>
    </row>
    <row r="746" spans="3:3" x14ac:dyDescent="0.2">
      <c r="C746" s="22"/>
    </row>
    <row r="747" spans="3:3" x14ac:dyDescent="0.2">
      <c r="C747" s="22"/>
    </row>
    <row r="748" spans="3:3" x14ac:dyDescent="0.2">
      <c r="C748" s="22"/>
    </row>
    <row r="749" spans="3:3" x14ac:dyDescent="0.2">
      <c r="C749" s="22"/>
    </row>
    <row r="750" spans="3:3" x14ac:dyDescent="0.2">
      <c r="C750" s="22"/>
    </row>
    <row r="751" spans="3:3" x14ac:dyDescent="0.2">
      <c r="C751" s="22"/>
    </row>
    <row r="752" spans="3:3" x14ac:dyDescent="0.2">
      <c r="C752" s="22"/>
    </row>
    <row r="753" spans="3:3" x14ac:dyDescent="0.2">
      <c r="C753" s="22"/>
    </row>
    <row r="754" spans="3:3" x14ac:dyDescent="0.2">
      <c r="C754" s="22"/>
    </row>
    <row r="755" spans="3:3" x14ac:dyDescent="0.2">
      <c r="C755" s="22"/>
    </row>
    <row r="756" spans="3:3" x14ac:dyDescent="0.2">
      <c r="C756" s="22"/>
    </row>
    <row r="757" spans="3:3" x14ac:dyDescent="0.2">
      <c r="C757" s="22"/>
    </row>
    <row r="758" spans="3:3" x14ac:dyDescent="0.2">
      <c r="C758" s="22"/>
    </row>
    <row r="759" spans="3:3" x14ac:dyDescent="0.2">
      <c r="C759" s="22"/>
    </row>
    <row r="760" spans="3:3" x14ac:dyDescent="0.2">
      <c r="C760" s="22"/>
    </row>
    <row r="761" spans="3:3" x14ac:dyDescent="0.2">
      <c r="C761" s="22"/>
    </row>
    <row r="762" spans="3:3" x14ac:dyDescent="0.2">
      <c r="C762" s="22"/>
    </row>
    <row r="763" spans="3:3" x14ac:dyDescent="0.2">
      <c r="C763" s="22"/>
    </row>
    <row r="764" spans="3:3" x14ac:dyDescent="0.2">
      <c r="C764" s="22"/>
    </row>
    <row r="765" spans="3:3" x14ac:dyDescent="0.2">
      <c r="C765" s="22"/>
    </row>
    <row r="766" spans="3:3" x14ac:dyDescent="0.2">
      <c r="C766" s="22"/>
    </row>
    <row r="767" spans="3:3" x14ac:dyDescent="0.2">
      <c r="C767" s="22"/>
    </row>
    <row r="768" spans="3:3" x14ac:dyDescent="0.2">
      <c r="C768" s="22"/>
    </row>
    <row r="769" spans="3:3" x14ac:dyDescent="0.2">
      <c r="C769" s="22"/>
    </row>
    <row r="770" spans="3:3" x14ac:dyDescent="0.2">
      <c r="C770" s="22"/>
    </row>
    <row r="771" spans="3:3" x14ac:dyDescent="0.2">
      <c r="C771" s="22"/>
    </row>
    <row r="772" spans="3:3" x14ac:dyDescent="0.2">
      <c r="C772" s="22"/>
    </row>
    <row r="773" spans="3:3" x14ac:dyDescent="0.2">
      <c r="C773" s="22"/>
    </row>
    <row r="774" spans="3:3" x14ac:dyDescent="0.2">
      <c r="C774" s="22"/>
    </row>
    <row r="775" spans="3:3" x14ac:dyDescent="0.2">
      <c r="C775" s="22"/>
    </row>
    <row r="776" spans="3:3" x14ac:dyDescent="0.2">
      <c r="C776" s="22"/>
    </row>
    <row r="777" spans="3:3" x14ac:dyDescent="0.2">
      <c r="C777" s="22"/>
    </row>
    <row r="778" spans="3:3" x14ac:dyDescent="0.2">
      <c r="C778" s="22"/>
    </row>
    <row r="779" spans="3:3" x14ac:dyDescent="0.2">
      <c r="C779" s="22"/>
    </row>
    <row r="780" spans="3:3" x14ac:dyDescent="0.2">
      <c r="C780" s="22"/>
    </row>
    <row r="781" spans="3:3" x14ac:dyDescent="0.2">
      <c r="C781" s="22"/>
    </row>
    <row r="782" spans="3:3" x14ac:dyDescent="0.2">
      <c r="C782" s="22"/>
    </row>
    <row r="783" spans="3:3" x14ac:dyDescent="0.2">
      <c r="C783" s="22"/>
    </row>
    <row r="784" spans="3:3" x14ac:dyDescent="0.2">
      <c r="C784" s="22"/>
    </row>
    <row r="785" spans="3:3" x14ac:dyDescent="0.2">
      <c r="C785" s="22"/>
    </row>
    <row r="786" spans="3:3" x14ac:dyDescent="0.2">
      <c r="C786" s="22"/>
    </row>
    <row r="787" spans="3:3" x14ac:dyDescent="0.2">
      <c r="C787" s="22"/>
    </row>
    <row r="788" spans="3:3" x14ac:dyDescent="0.2">
      <c r="C788" s="22"/>
    </row>
    <row r="789" spans="3:3" x14ac:dyDescent="0.2">
      <c r="C789" s="22"/>
    </row>
    <row r="790" spans="3:3" x14ac:dyDescent="0.2">
      <c r="C790" s="22"/>
    </row>
    <row r="791" spans="3:3" x14ac:dyDescent="0.2">
      <c r="C791" s="22"/>
    </row>
    <row r="792" spans="3:3" x14ac:dyDescent="0.2">
      <c r="C792" s="22"/>
    </row>
    <row r="793" spans="3:3" x14ac:dyDescent="0.2">
      <c r="C793" s="22"/>
    </row>
    <row r="794" spans="3:3" x14ac:dyDescent="0.2">
      <c r="C794" s="22"/>
    </row>
    <row r="795" spans="3:3" x14ac:dyDescent="0.2">
      <c r="C795" s="22"/>
    </row>
    <row r="796" spans="3:3" x14ac:dyDescent="0.2">
      <c r="C796" s="22"/>
    </row>
    <row r="797" spans="3:3" x14ac:dyDescent="0.2">
      <c r="C797" s="22"/>
    </row>
    <row r="798" spans="3:3" x14ac:dyDescent="0.2">
      <c r="C798" s="22"/>
    </row>
    <row r="799" spans="3:3" x14ac:dyDescent="0.2">
      <c r="C799" s="22"/>
    </row>
    <row r="800" spans="3:3" x14ac:dyDescent="0.2">
      <c r="C800" s="22"/>
    </row>
    <row r="801" spans="3:3" x14ac:dyDescent="0.2">
      <c r="C801" s="22"/>
    </row>
    <row r="802" spans="3:3" x14ac:dyDescent="0.2">
      <c r="C802" s="22"/>
    </row>
    <row r="803" spans="3:3" x14ac:dyDescent="0.2">
      <c r="C803" s="22"/>
    </row>
    <row r="804" spans="3:3" x14ac:dyDescent="0.2">
      <c r="C804" s="22"/>
    </row>
    <row r="805" spans="3:3" x14ac:dyDescent="0.2">
      <c r="C805" s="22"/>
    </row>
    <row r="806" spans="3:3" x14ac:dyDescent="0.2">
      <c r="C806" s="22"/>
    </row>
    <row r="807" spans="3:3" x14ac:dyDescent="0.2">
      <c r="C807" s="22"/>
    </row>
    <row r="808" spans="3:3" x14ac:dyDescent="0.2">
      <c r="C808" s="22"/>
    </row>
    <row r="809" spans="3:3" x14ac:dyDescent="0.2">
      <c r="C809" s="22"/>
    </row>
    <row r="810" spans="3:3" x14ac:dyDescent="0.2">
      <c r="C810" s="22"/>
    </row>
    <row r="811" spans="3:3" x14ac:dyDescent="0.2">
      <c r="C811" s="22"/>
    </row>
    <row r="812" spans="3:3" x14ac:dyDescent="0.2">
      <c r="C812" s="22"/>
    </row>
    <row r="813" spans="3:3" x14ac:dyDescent="0.2">
      <c r="C813" s="22"/>
    </row>
    <row r="814" spans="3:3" x14ac:dyDescent="0.2">
      <c r="C814" s="22"/>
    </row>
    <row r="815" spans="3:3" x14ac:dyDescent="0.2">
      <c r="C815" s="22"/>
    </row>
    <row r="816" spans="3:3" x14ac:dyDescent="0.2">
      <c r="C816" s="22"/>
    </row>
    <row r="817" spans="3:3" x14ac:dyDescent="0.2">
      <c r="C817" s="22"/>
    </row>
    <row r="818" spans="3:3" x14ac:dyDescent="0.2">
      <c r="C818" s="22"/>
    </row>
    <row r="819" spans="3:3" x14ac:dyDescent="0.2">
      <c r="C819" s="22"/>
    </row>
    <row r="820" spans="3:3" x14ac:dyDescent="0.2">
      <c r="C820" s="22"/>
    </row>
    <row r="821" spans="3:3" x14ac:dyDescent="0.2">
      <c r="C821" s="22"/>
    </row>
    <row r="822" spans="3:3" x14ac:dyDescent="0.2">
      <c r="C822" s="22"/>
    </row>
    <row r="823" spans="3:3" x14ac:dyDescent="0.2">
      <c r="C823" s="22"/>
    </row>
    <row r="824" spans="3:3" x14ac:dyDescent="0.2">
      <c r="C824" s="22"/>
    </row>
    <row r="825" spans="3:3" x14ac:dyDescent="0.2">
      <c r="C825" s="22"/>
    </row>
    <row r="826" spans="3:3" x14ac:dyDescent="0.2">
      <c r="C826" s="22"/>
    </row>
    <row r="827" spans="3:3" x14ac:dyDescent="0.2">
      <c r="C827" s="22"/>
    </row>
    <row r="828" spans="3:3" x14ac:dyDescent="0.2">
      <c r="C828" s="22"/>
    </row>
    <row r="829" spans="3:3" x14ac:dyDescent="0.2">
      <c r="C829" s="22"/>
    </row>
    <row r="830" spans="3:3" x14ac:dyDescent="0.2">
      <c r="C830" s="22"/>
    </row>
    <row r="831" spans="3:3" x14ac:dyDescent="0.2">
      <c r="C831" s="22"/>
    </row>
    <row r="832" spans="3:3" x14ac:dyDescent="0.2">
      <c r="C832" s="22"/>
    </row>
    <row r="833" spans="3:3" x14ac:dyDescent="0.2">
      <c r="C833" s="22"/>
    </row>
    <row r="834" spans="3:3" x14ac:dyDescent="0.2">
      <c r="C834" s="22"/>
    </row>
    <row r="835" spans="3:3" x14ac:dyDescent="0.2">
      <c r="C835" s="22"/>
    </row>
    <row r="836" spans="3:3" x14ac:dyDescent="0.2">
      <c r="C836" s="22"/>
    </row>
    <row r="837" spans="3:3" x14ac:dyDescent="0.2">
      <c r="C837" s="22"/>
    </row>
    <row r="838" spans="3:3" x14ac:dyDescent="0.2">
      <c r="C838" s="22"/>
    </row>
    <row r="839" spans="3:3" x14ac:dyDescent="0.2">
      <c r="C839" s="22"/>
    </row>
    <row r="840" spans="3:3" x14ac:dyDescent="0.2">
      <c r="C840" s="22"/>
    </row>
    <row r="841" spans="3:3" x14ac:dyDescent="0.2">
      <c r="C841" s="22"/>
    </row>
    <row r="842" spans="3:3" x14ac:dyDescent="0.2">
      <c r="C842" s="22"/>
    </row>
    <row r="843" spans="3:3" x14ac:dyDescent="0.2">
      <c r="C843" s="22"/>
    </row>
    <row r="844" spans="3:3" x14ac:dyDescent="0.2">
      <c r="C844" s="22"/>
    </row>
    <row r="845" spans="3:3" x14ac:dyDescent="0.2">
      <c r="C845" s="22"/>
    </row>
    <row r="846" spans="3:3" x14ac:dyDescent="0.2">
      <c r="C846" s="22"/>
    </row>
    <row r="847" spans="3:3" x14ac:dyDescent="0.2">
      <c r="C847" s="22"/>
    </row>
    <row r="848" spans="3:3" x14ac:dyDescent="0.2">
      <c r="C848" s="22"/>
    </row>
    <row r="849" spans="3:3" x14ac:dyDescent="0.2">
      <c r="C849" s="22"/>
    </row>
    <row r="850" spans="3:3" x14ac:dyDescent="0.2">
      <c r="C850" s="22"/>
    </row>
    <row r="851" spans="3:3" x14ac:dyDescent="0.2">
      <c r="C851" s="22"/>
    </row>
    <row r="852" spans="3:3" x14ac:dyDescent="0.2">
      <c r="C852" s="22"/>
    </row>
    <row r="853" spans="3:3" x14ac:dyDescent="0.2">
      <c r="C853" s="22"/>
    </row>
    <row r="854" spans="3:3" x14ac:dyDescent="0.2">
      <c r="C854" s="22"/>
    </row>
    <row r="855" spans="3:3" x14ac:dyDescent="0.2">
      <c r="C855" s="22"/>
    </row>
    <row r="856" spans="3:3" x14ac:dyDescent="0.2">
      <c r="C856" s="22"/>
    </row>
    <row r="857" spans="3:3" x14ac:dyDescent="0.2">
      <c r="C857" s="22"/>
    </row>
    <row r="858" spans="3:3" x14ac:dyDescent="0.2">
      <c r="C858" s="22"/>
    </row>
    <row r="859" spans="3:3" x14ac:dyDescent="0.2">
      <c r="C859" s="22"/>
    </row>
    <row r="860" spans="3:3" x14ac:dyDescent="0.2">
      <c r="C860" s="22"/>
    </row>
    <row r="861" spans="3:3" x14ac:dyDescent="0.2">
      <c r="C861" s="22"/>
    </row>
    <row r="862" spans="3:3" x14ac:dyDescent="0.2">
      <c r="C862" s="22"/>
    </row>
    <row r="863" spans="3:3" x14ac:dyDescent="0.2">
      <c r="C863" s="22"/>
    </row>
    <row r="864" spans="3:3" x14ac:dyDescent="0.2">
      <c r="C864" s="22"/>
    </row>
    <row r="865" spans="3:3" x14ac:dyDescent="0.2">
      <c r="C865" s="22"/>
    </row>
    <row r="866" spans="3:3" x14ac:dyDescent="0.2">
      <c r="C866" s="22"/>
    </row>
    <row r="867" spans="3:3" x14ac:dyDescent="0.2">
      <c r="C867" s="22"/>
    </row>
    <row r="868" spans="3:3" x14ac:dyDescent="0.2">
      <c r="C868" s="22"/>
    </row>
    <row r="869" spans="3:3" x14ac:dyDescent="0.2">
      <c r="C869" s="22"/>
    </row>
    <row r="870" spans="3:3" x14ac:dyDescent="0.2">
      <c r="C870" s="22"/>
    </row>
    <row r="871" spans="3:3" x14ac:dyDescent="0.2">
      <c r="C871" s="22"/>
    </row>
    <row r="872" spans="3:3" x14ac:dyDescent="0.2">
      <c r="C872" s="22"/>
    </row>
    <row r="873" spans="3:3" x14ac:dyDescent="0.2">
      <c r="C873" s="22"/>
    </row>
    <row r="874" spans="3:3" x14ac:dyDescent="0.2">
      <c r="C874" s="22"/>
    </row>
    <row r="875" spans="3:3" x14ac:dyDescent="0.2">
      <c r="C875" s="22"/>
    </row>
    <row r="876" spans="3:3" x14ac:dyDescent="0.2">
      <c r="C876" s="22"/>
    </row>
    <row r="877" spans="3:3" x14ac:dyDescent="0.2">
      <c r="C877" s="22"/>
    </row>
    <row r="878" spans="3:3" x14ac:dyDescent="0.2">
      <c r="C878" s="22"/>
    </row>
    <row r="879" spans="3:3" x14ac:dyDescent="0.2">
      <c r="C879" s="22"/>
    </row>
    <row r="880" spans="3:3" x14ac:dyDescent="0.2">
      <c r="C880" s="22"/>
    </row>
    <row r="881" spans="3:3" x14ac:dyDescent="0.2">
      <c r="C881" s="22"/>
    </row>
    <row r="882" spans="3:3" x14ac:dyDescent="0.2">
      <c r="C882" s="22"/>
    </row>
    <row r="883" spans="3:3" x14ac:dyDescent="0.2">
      <c r="C883" s="22"/>
    </row>
    <row r="884" spans="3:3" x14ac:dyDescent="0.2">
      <c r="C884" s="22"/>
    </row>
    <row r="885" spans="3:3" x14ac:dyDescent="0.2">
      <c r="C885" s="22"/>
    </row>
    <row r="886" spans="3:3" x14ac:dyDescent="0.2">
      <c r="C886" s="22"/>
    </row>
    <row r="887" spans="3:3" x14ac:dyDescent="0.2">
      <c r="C887" s="22"/>
    </row>
    <row r="888" spans="3:3" x14ac:dyDescent="0.2">
      <c r="C888" s="22"/>
    </row>
    <row r="889" spans="3:3" x14ac:dyDescent="0.2">
      <c r="C889" s="22"/>
    </row>
    <row r="890" spans="3:3" x14ac:dyDescent="0.2">
      <c r="C890" s="22"/>
    </row>
    <row r="891" spans="3:3" x14ac:dyDescent="0.2">
      <c r="C891" s="22"/>
    </row>
    <row r="892" spans="3:3" x14ac:dyDescent="0.2">
      <c r="C892" s="22"/>
    </row>
    <row r="893" spans="3:3" x14ac:dyDescent="0.2">
      <c r="C893" s="22"/>
    </row>
    <row r="894" spans="3:3" x14ac:dyDescent="0.2">
      <c r="C894" s="22"/>
    </row>
    <row r="895" spans="3:3" x14ac:dyDescent="0.2">
      <c r="C895" s="22"/>
    </row>
    <row r="896" spans="3:3" x14ac:dyDescent="0.2">
      <c r="C896" s="22"/>
    </row>
    <row r="897" spans="3:3" x14ac:dyDescent="0.2">
      <c r="C897" s="22"/>
    </row>
    <row r="898" spans="3:3" x14ac:dyDescent="0.2">
      <c r="C898" s="22"/>
    </row>
    <row r="899" spans="3:3" x14ac:dyDescent="0.2">
      <c r="C899" s="22"/>
    </row>
    <row r="900" spans="3:3" x14ac:dyDescent="0.2">
      <c r="C900" s="22"/>
    </row>
    <row r="901" spans="3:3" x14ac:dyDescent="0.2">
      <c r="C901" s="22"/>
    </row>
    <row r="902" spans="3:3" x14ac:dyDescent="0.2">
      <c r="C902" s="22"/>
    </row>
    <row r="903" spans="3:3" x14ac:dyDescent="0.2">
      <c r="C903" s="22"/>
    </row>
    <row r="904" spans="3:3" x14ac:dyDescent="0.2">
      <c r="C904" s="22"/>
    </row>
    <row r="905" spans="3:3" x14ac:dyDescent="0.2">
      <c r="C905" s="22"/>
    </row>
    <row r="906" spans="3:3" x14ac:dyDescent="0.2">
      <c r="C906" s="22"/>
    </row>
    <row r="907" spans="3:3" x14ac:dyDescent="0.2">
      <c r="C907" s="22"/>
    </row>
    <row r="908" spans="3:3" x14ac:dyDescent="0.2">
      <c r="C908" s="22"/>
    </row>
    <row r="909" spans="3:3" x14ac:dyDescent="0.2">
      <c r="C909" s="22"/>
    </row>
    <row r="910" spans="3:3" x14ac:dyDescent="0.2">
      <c r="C910" s="22"/>
    </row>
    <row r="911" spans="3:3" x14ac:dyDescent="0.2">
      <c r="C911" s="22"/>
    </row>
    <row r="912" spans="3:3" x14ac:dyDescent="0.2">
      <c r="C912" s="22"/>
    </row>
    <row r="913" spans="3:3" x14ac:dyDescent="0.2">
      <c r="C913" s="22"/>
    </row>
    <row r="914" spans="3:3" x14ac:dyDescent="0.2">
      <c r="C914" s="22"/>
    </row>
    <row r="915" spans="3:3" x14ac:dyDescent="0.2">
      <c r="C915" s="22"/>
    </row>
    <row r="916" spans="3:3" x14ac:dyDescent="0.2">
      <c r="C916" s="22"/>
    </row>
    <row r="917" spans="3:3" x14ac:dyDescent="0.2">
      <c r="C917" s="22"/>
    </row>
    <row r="918" spans="3:3" x14ac:dyDescent="0.2">
      <c r="C918" s="22"/>
    </row>
    <row r="919" spans="3:3" x14ac:dyDescent="0.2">
      <c r="C919" s="22"/>
    </row>
    <row r="920" spans="3:3" x14ac:dyDescent="0.2">
      <c r="C920" s="22"/>
    </row>
    <row r="921" spans="3:3" x14ac:dyDescent="0.2">
      <c r="C921" s="22"/>
    </row>
    <row r="922" spans="3:3" x14ac:dyDescent="0.2">
      <c r="C922" s="22"/>
    </row>
    <row r="923" spans="3:3" x14ac:dyDescent="0.2">
      <c r="C923" s="22"/>
    </row>
    <row r="924" spans="3:3" x14ac:dyDescent="0.2">
      <c r="C924" s="22"/>
    </row>
    <row r="925" spans="3:3" x14ac:dyDescent="0.2">
      <c r="C925" s="22"/>
    </row>
    <row r="926" spans="3:3" x14ac:dyDescent="0.2">
      <c r="C926" s="22"/>
    </row>
    <row r="927" spans="3:3" x14ac:dyDescent="0.2">
      <c r="C927" s="22"/>
    </row>
    <row r="928" spans="3:3" x14ac:dyDescent="0.2">
      <c r="C928" s="22"/>
    </row>
    <row r="929" spans="3:3" x14ac:dyDescent="0.2">
      <c r="C929" s="22"/>
    </row>
    <row r="930" spans="3:3" x14ac:dyDescent="0.2">
      <c r="C930" s="22"/>
    </row>
    <row r="931" spans="3:3" x14ac:dyDescent="0.2">
      <c r="C931" s="22"/>
    </row>
    <row r="932" spans="3:3" x14ac:dyDescent="0.2">
      <c r="C932" s="22"/>
    </row>
    <row r="933" spans="3:3" x14ac:dyDescent="0.2">
      <c r="C933" s="22"/>
    </row>
    <row r="934" spans="3:3" x14ac:dyDescent="0.2">
      <c r="C934" s="22"/>
    </row>
    <row r="935" spans="3:3" x14ac:dyDescent="0.2">
      <c r="C935" s="22"/>
    </row>
    <row r="936" spans="3:3" x14ac:dyDescent="0.2">
      <c r="C936" s="22"/>
    </row>
    <row r="937" spans="3:3" x14ac:dyDescent="0.2">
      <c r="C937" s="22"/>
    </row>
    <row r="938" spans="3:3" x14ac:dyDescent="0.2">
      <c r="C938" s="22"/>
    </row>
    <row r="939" spans="3:3" x14ac:dyDescent="0.2">
      <c r="C939" s="22"/>
    </row>
    <row r="940" spans="3:3" x14ac:dyDescent="0.2">
      <c r="C940" s="22"/>
    </row>
    <row r="941" spans="3:3" x14ac:dyDescent="0.2">
      <c r="C941" s="22"/>
    </row>
    <row r="942" spans="3:3" x14ac:dyDescent="0.2">
      <c r="C942" s="22"/>
    </row>
    <row r="943" spans="3:3" x14ac:dyDescent="0.2">
      <c r="C943" s="22"/>
    </row>
    <row r="944" spans="3:3" x14ac:dyDescent="0.2">
      <c r="C944" s="22"/>
    </row>
    <row r="945" spans="3:3" x14ac:dyDescent="0.2">
      <c r="C945" s="22"/>
    </row>
    <row r="946" spans="3:3" x14ac:dyDescent="0.2">
      <c r="C946" s="22"/>
    </row>
    <row r="947" spans="3:3" x14ac:dyDescent="0.2">
      <c r="C947" s="22"/>
    </row>
    <row r="948" spans="3:3" x14ac:dyDescent="0.2">
      <c r="C948" s="22"/>
    </row>
    <row r="949" spans="3:3" x14ac:dyDescent="0.2">
      <c r="C949" s="22"/>
    </row>
    <row r="950" spans="3:3" x14ac:dyDescent="0.2">
      <c r="C950" s="22"/>
    </row>
    <row r="951" spans="3:3" x14ac:dyDescent="0.2">
      <c r="C951" s="22"/>
    </row>
    <row r="952" spans="3:3" x14ac:dyDescent="0.2">
      <c r="C952" s="22"/>
    </row>
    <row r="953" spans="3:3" x14ac:dyDescent="0.2">
      <c r="C953" s="22"/>
    </row>
    <row r="954" spans="3:3" x14ac:dyDescent="0.2">
      <c r="C954" s="22"/>
    </row>
    <row r="955" spans="3:3" x14ac:dyDescent="0.2">
      <c r="C955" s="22"/>
    </row>
    <row r="956" spans="3:3" x14ac:dyDescent="0.2">
      <c r="C956" s="22"/>
    </row>
    <row r="957" spans="3:3" x14ac:dyDescent="0.2">
      <c r="C957" s="22"/>
    </row>
    <row r="958" spans="3:3" x14ac:dyDescent="0.2">
      <c r="C958" s="22"/>
    </row>
    <row r="959" spans="3:3" x14ac:dyDescent="0.2">
      <c r="C959" s="22"/>
    </row>
    <row r="960" spans="3:3" x14ac:dyDescent="0.2">
      <c r="C960" s="22"/>
    </row>
    <row r="961" spans="3:3" x14ac:dyDescent="0.2">
      <c r="C961" s="22"/>
    </row>
    <row r="962" spans="3:3" x14ac:dyDescent="0.2">
      <c r="C962" s="22"/>
    </row>
    <row r="963" spans="3:3" x14ac:dyDescent="0.2">
      <c r="C963" s="22"/>
    </row>
    <row r="964" spans="3:3" x14ac:dyDescent="0.2">
      <c r="C964" s="22"/>
    </row>
    <row r="965" spans="3:3" x14ac:dyDescent="0.2">
      <c r="C965" s="22"/>
    </row>
    <row r="966" spans="3:3" x14ac:dyDescent="0.2">
      <c r="C966" s="22"/>
    </row>
    <row r="967" spans="3:3" x14ac:dyDescent="0.2">
      <c r="C967" s="22"/>
    </row>
    <row r="968" spans="3:3" x14ac:dyDescent="0.2">
      <c r="C968" s="22"/>
    </row>
    <row r="969" spans="3:3" x14ac:dyDescent="0.2">
      <c r="C969" s="22"/>
    </row>
    <row r="970" spans="3:3" x14ac:dyDescent="0.2">
      <c r="C970" s="22"/>
    </row>
    <row r="971" spans="3:3" x14ac:dyDescent="0.2">
      <c r="C971" s="22"/>
    </row>
    <row r="972" spans="3:3" x14ac:dyDescent="0.2">
      <c r="C972" s="22"/>
    </row>
    <row r="973" spans="3:3" x14ac:dyDescent="0.2">
      <c r="C973" s="22"/>
    </row>
    <row r="974" spans="3:3" x14ac:dyDescent="0.2">
      <c r="C974" s="22"/>
    </row>
    <row r="975" spans="3:3" x14ac:dyDescent="0.2">
      <c r="C975" s="22"/>
    </row>
    <row r="976" spans="3:3" x14ac:dyDescent="0.2">
      <c r="C976" s="22"/>
    </row>
    <row r="977" spans="3:3" x14ac:dyDescent="0.2">
      <c r="C977" s="22"/>
    </row>
    <row r="978" spans="3:3" x14ac:dyDescent="0.2">
      <c r="C978" s="22"/>
    </row>
    <row r="979" spans="3:3" x14ac:dyDescent="0.2">
      <c r="C979" s="22"/>
    </row>
    <row r="980" spans="3:3" x14ac:dyDescent="0.2">
      <c r="C980" s="22"/>
    </row>
    <row r="981" spans="3:3" x14ac:dyDescent="0.2">
      <c r="C981" s="22"/>
    </row>
    <row r="982" spans="3:3" x14ac:dyDescent="0.2">
      <c r="C982" s="22"/>
    </row>
    <row r="983" spans="3:3" x14ac:dyDescent="0.2">
      <c r="C983" s="22"/>
    </row>
    <row r="984" spans="3:3" x14ac:dyDescent="0.2">
      <c r="C984" s="22"/>
    </row>
    <row r="985" spans="3:3" x14ac:dyDescent="0.2">
      <c r="C985" s="22"/>
    </row>
    <row r="986" spans="3:3" x14ac:dyDescent="0.2">
      <c r="C986" s="22"/>
    </row>
    <row r="987" spans="3:3" x14ac:dyDescent="0.2">
      <c r="C987" s="22"/>
    </row>
    <row r="988" spans="3:3" x14ac:dyDescent="0.2">
      <c r="C988" s="22"/>
    </row>
    <row r="989" spans="3:3" x14ac:dyDescent="0.2">
      <c r="C989" s="22"/>
    </row>
    <row r="990" spans="3:3" x14ac:dyDescent="0.2">
      <c r="C990" s="22"/>
    </row>
    <row r="991" spans="3:3" x14ac:dyDescent="0.2">
      <c r="C991" s="22"/>
    </row>
    <row r="992" spans="3:3" x14ac:dyDescent="0.2">
      <c r="C992" s="22"/>
    </row>
    <row r="993" spans="3:3" x14ac:dyDescent="0.2">
      <c r="C993" s="22"/>
    </row>
    <row r="994" spans="3:3" x14ac:dyDescent="0.2">
      <c r="C994" s="22"/>
    </row>
    <row r="995" spans="3:3" x14ac:dyDescent="0.2">
      <c r="C995" s="22"/>
    </row>
    <row r="996" spans="3:3" x14ac:dyDescent="0.2">
      <c r="C996" s="22"/>
    </row>
    <row r="997" spans="3:3" x14ac:dyDescent="0.2">
      <c r="C997" s="22"/>
    </row>
    <row r="998" spans="3:3" x14ac:dyDescent="0.2">
      <c r="C998" s="22"/>
    </row>
    <row r="999" spans="3:3" x14ac:dyDescent="0.2">
      <c r="C999" s="22"/>
    </row>
    <row r="1000" spans="3:3" x14ac:dyDescent="0.2">
      <c r="C1000" s="22"/>
    </row>
    <row r="1001" spans="3:3" x14ac:dyDescent="0.2">
      <c r="C1001" s="22"/>
    </row>
    <row r="1002" spans="3:3" x14ac:dyDescent="0.2">
      <c r="C1002" s="22"/>
    </row>
    <row r="1003" spans="3:3" x14ac:dyDescent="0.2">
      <c r="C1003" s="22"/>
    </row>
    <row r="1004" spans="3:3" x14ac:dyDescent="0.2">
      <c r="C1004" s="22"/>
    </row>
    <row r="1005" spans="3:3" x14ac:dyDescent="0.2">
      <c r="C1005" s="22"/>
    </row>
    <row r="1006" spans="3:3" x14ac:dyDescent="0.2">
      <c r="C1006" s="22"/>
    </row>
    <row r="1007" spans="3:3" x14ac:dyDescent="0.2">
      <c r="C1007" s="22"/>
    </row>
    <row r="1008" spans="3:3" x14ac:dyDescent="0.2">
      <c r="C1008" s="22"/>
    </row>
    <row r="1009" spans="3:3" x14ac:dyDescent="0.2">
      <c r="C1009" s="22"/>
    </row>
    <row r="1010" spans="3:3" x14ac:dyDescent="0.2">
      <c r="C1010" s="22"/>
    </row>
    <row r="1011" spans="3:3" x14ac:dyDescent="0.2">
      <c r="C1011" s="22"/>
    </row>
    <row r="1012" spans="3:3" x14ac:dyDescent="0.2">
      <c r="C1012" s="22"/>
    </row>
    <row r="1013" spans="3:3" x14ac:dyDescent="0.2">
      <c r="C1013" s="22"/>
    </row>
    <row r="1014" spans="3:3" x14ac:dyDescent="0.2">
      <c r="C1014" s="22"/>
    </row>
    <row r="1015" spans="3:3" x14ac:dyDescent="0.2">
      <c r="C1015" s="22"/>
    </row>
    <row r="1016" spans="3:3" x14ac:dyDescent="0.2">
      <c r="C1016" s="22"/>
    </row>
    <row r="1017" spans="3:3" x14ac:dyDescent="0.2">
      <c r="C1017" s="22"/>
    </row>
    <row r="1018" spans="3:3" x14ac:dyDescent="0.2">
      <c r="C1018" s="22"/>
    </row>
    <row r="1019" spans="3:3" x14ac:dyDescent="0.2">
      <c r="C1019" s="22"/>
    </row>
    <row r="1020" spans="3:3" x14ac:dyDescent="0.2">
      <c r="C1020" s="22"/>
    </row>
    <row r="1021" spans="3:3" x14ac:dyDescent="0.2">
      <c r="C1021" s="22"/>
    </row>
    <row r="1022" spans="3:3" x14ac:dyDescent="0.2">
      <c r="C1022" s="22"/>
    </row>
    <row r="1023" spans="3:3" x14ac:dyDescent="0.2">
      <c r="C1023" s="22"/>
    </row>
    <row r="1024" spans="3:3" x14ac:dyDescent="0.2">
      <c r="C1024" s="22"/>
    </row>
    <row r="1025" spans="3:3" x14ac:dyDescent="0.2">
      <c r="C1025" s="22"/>
    </row>
    <row r="1026" spans="3:3" x14ac:dyDescent="0.2">
      <c r="C1026" s="22"/>
    </row>
    <row r="1027" spans="3:3" x14ac:dyDescent="0.2">
      <c r="C1027" s="22"/>
    </row>
    <row r="1028" spans="3:3" x14ac:dyDescent="0.2">
      <c r="C1028" s="22"/>
    </row>
    <row r="1029" spans="3:3" x14ac:dyDescent="0.2">
      <c r="C1029" s="22"/>
    </row>
    <row r="1030" spans="3:3" x14ac:dyDescent="0.2">
      <c r="C1030" s="22"/>
    </row>
  </sheetData>
  <mergeCells count="2">
    <mergeCell ref="C36:D36"/>
    <mergeCell ref="B39:C39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rowBreaks count="1" manualBreakCount="1">
    <brk id="35" max="16383" man="1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W521"/>
  <sheetViews>
    <sheetView workbookViewId="0">
      <selection activeCell="I34" sqref="I34"/>
    </sheetView>
  </sheetViews>
  <sheetFormatPr baseColWidth="10" defaultColWidth="11.5703125" defaultRowHeight="12.75" x14ac:dyDescent="0.2"/>
  <cols>
    <col min="1" max="1" width="40.85546875" style="18" customWidth="1"/>
    <col min="2" max="2" width="19.140625" style="22" customWidth="1"/>
    <col min="3" max="3" width="19.85546875" style="18" customWidth="1"/>
    <col min="4" max="257" width="11.5703125" style="18"/>
  </cols>
  <sheetData>
    <row r="1" spans="1:8" x14ac:dyDescent="0.2">
      <c r="A1" s="33" t="s">
        <v>19</v>
      </c>
      <c r="B1" s="319"/>
      <c r="C1" s="35"/>
      <c r="D1" s="15"/>
      <c r="E1" s="35" t="str">
        <f>Coordonnées!C1</f>
        <v>GOUVY</v>
      </c>
      <c r="F1" s="15"/>
      <c r="G1" s="35" t="s">
        <v>6</v>
      </c>
      <c r="H1" s="36">
        <f>Coordonnées!E1</f>
        <v>82037</v>
      </c>
    </row>
    <row r="2" spans="1:8" x14ac:dyDescent="0.2">
      <c r="A2" s="37"/>
      <c r="B2" s="320"/>
      <c r="C2" s="309"/>
      <c r="D2" s="38"/>
      <c r="E2" s="309"/>
      <c r="F2" s="309"/>
      <c r="G2" s="38" t="s">
        <v>7</v>
      </c>
      <c r="H2" s="39">
        <f>Coordonnées!E2</f>
        <v>2024</v>
      </c>
    </row>
    <row r="4" spans="1:8" x14ac:dyDescent="0.2">
      <c r="A4" s="321" t="s">
        <v>526</v>
      </c>
      <c r="B4" s="322"/>
      <c r="C4" s="322"/>
      <c r="D4" s="322"/>
      <c r="E4" s="322"/>
      <c r="F4" s="322"/>
      <c r="G4" s="322"/>
      <c r="H4" s="322"/>
    </row>
    <row r="5" spans="1:8" x14ac:dyDescent="0.2">
      <c r="A5" s="321"/>
      <c r="B5" s="322"/>
      <c r="C5" s="322"/>
      <c r="D5" s="322"/>
      <c r="E5" s="322"/>
      <c r="F5" s="322"/>
      <c r="G5" s="322"/>
      <c r="H5" s="322"/>
    </row>
    <row r="6" spans="1:8" x14ac:dyDescent="0.2">
      <c r="A6" s="322" t="s">
        <v>527</v>
      </c>
      <c r="B6" s="323"/>
      <c r="C6" s="322"/>
      <c r="D6" s="324">
        <v>10000</v>
      </c>
      <c r="E6" s="322" t="s">
        <v>528</v>
      </c>
      <c r="F6" s="322"/>
      <c r="G6" s="322"/>
      <c r="H6" s="322"/>
    </row>
    <row r="7" spans="1:8" x14ac:dyDescent="0.2">
      <c r="A7" s="322"/>
      <c r="B7" s="323"/>
      <c r="C7" s="322"/>
      <c r="D7" s="322"/>
      <c r="E7" s="322"/>
      <c r="F7" s="322"/>
      <c r="G7" s="322"/>
      <c r="H7" s="322"/>
    </row>
    <row r="8" spans="1:8" s="41" customFormat="1" ht="15" customHeight="1" x14ac:dyDescent="0.25">
      <c r="A8" s="325" t="s">
        <v>523</v>
      </c>
      <c r="B8" s="326"/>
      <c r="C8" s="327" t="s">
        <v>529</v>
      </c>
      <c r="D8" s="322" t="s">
        <v>530</v>
      </c>
      <c r="E8" s="322"/>
      <c r="F8" s="322"/>
      <c r="G8" s="322"/>
      <c r="H8" s="328" t="s">
        <v>531</v>
      </c>
    </row>
    <row r="9" spans="1:8" x14ac:dyDescent="0.2">
      <c r="A9" s="390" t="s">
        <v>624</v>
      </c>
      <c r="B9" s="317" t="s">
        <v>625</v>
      </c>
      <c r="C9" s="318">
        <v>2799157.07</v>
      </c>
      <c r="D9" s="22"/>
      <c r="E9" s="22"/>
    </row>
    <row r="10" spans="1:8" x14ac:dyDescent="0.2">
      <c r="A10" s="390" t="s">
        <v>626</v>
      </c>
      <c r="B10" s="317" t="s">
        <v>627</v>
      </c>
      <c r="C10" s="318">
        <v>1277834.51</v>
      </c>
    </row>
    <row r="11" spans="1:8" x14ac:dyDescent="0.2">
      <c r="A11" s="390" t="s">
        <v>628</v>
      </c>
      <c r="B11" s="317" t="s">
        <v>629</v>
      </c>
      <c r="C11" s="318">
        <v>829205.18</v>
      </c>
    </row>
    <row r="12" spans="1:8" x14ac:dyDescent="0.2">
      <c r="A12" s="390" t="s">
        <v>630</v>
      </c>
      <c r="B12" s="317" t="s">
        <v>631</v>
      </c>
      <c r="C12" s="318">
        <v>514825.17</v>
      </c>
    </row>
    <row r="13" spans="1:8" x14ac:dyDescent="0.2">
      <c r="A13" s="390" t="s">
        <v>632</v>
      </c>
      <c r="B13" s="317" t="s">
        <v>633</v>
      </c>
      <c r="C13" s="318">
        <v>461316.5</v>
      </c>
    </row>
    <row r="14" spans="1:8" x14ac:dyDescent="0.2">
      <c r="A14" s="390" t="s">
        <v>634</v>
      </c>
      <c r="B14" s="317" t="s">
        <v>635</v>
      </c>
      <c r="C14" s="318">
        <v>185680.8</v>
      </c>
    </row>
    <row r="15" spans="1:8" x14ac:dyDescent="0.2">
      <c r="A15" s="390" t="s">
        <v>636</v>
      </c>
      <c r="B15" s="317" t="s">
        <v>637</v>
      </c>
      <c r="C15" s="318">
        <v>177184.54</v>
      </c>
      <c r="D15" s="22"/>
      <c r="E15" s="22"/>
    </row>
    <row r="16" spans="1:8" x14ac:dyDescent="0.2">
      <c r="A16" s="391" t="s">
        <v>638</v>
      </c>
      <c r="B16" s="317" t="s">
        <v>639</v>
      </c>
      <c r="C16" s="318">
        <v>169172.6</v>
      </c>
    </row>
    <row r="17" spans="1:3" x14ac:dyDescent="0.2">
      <c r="A17" s="390" t="s">
        <v>640</v>
      </c>
      <c r="B17" s="317" t="s">
        <v>641</v>
      </c>
      <c r="C17" s="318">
        <v>137830.43</v>
      </c>
    </row>
    <row r="18" spans="1:3" x14ac:dyDescent="0.2">
      <c r="A18" s="390" t="s">
        <v>642</v>
      </c>
      <c r="B18" s="317" t="s">
        <v>643</v>
      </c>
      <c r="C18" s="318">
        <v>91847.53</v>
      </c>
    </row>
    <row r="19" spans="1:3" x14ac:dyDescent="0.2">
      <c r="A19" s="390" t="s">
        <v>644</v>
      </c>
      <c r="B19" s="317" t="s">
        <v>645</v>
      </c>
      <c r="C19" s="318">
        <v>84281.01</v>
      </c>
    </row>
    <row r="20" spans="1:3" x14ac:dyDescent="0.2">
      <c r="A20" s="390" t="s">
        <v>646</v>
      </c>
      <c r="B20" s="317" t="s">
        <v>647</v>
      </c>
      <c r="C20" s="318">
        <v>81471.149999999994</v>
      </c>
    </row>
    <row r="21" spans="1:3" x14ac:dyDescent="0.2">
      <c r="A21" s="390" t="s">
        <v>648</v>
      </c>
      <c r="B21" s="317" t="s">
        <v>649</v>
      </c>
      <c r="C21" s="318">
        <v>75567.28</v>
      </c>
    </row>
    <row r="22" spans="1:3" x14ac:dyDescent="0.2">
      <c r="A22" s="390" t="s">
        <v>614</v>
      </c>
      <c r="B22" s="317" t="s">
        <v>650</v>
      </c>
      <c r="C22" s="318">
        <v>70041.52</v>
      </c>
    </row>
    <row r="23" spans="1:3" x14ac:dyDescent="0.2">
      <c r="A23" s="390" t="s">
        <v>651</v>
      </c>
      <c r="B23" s="317" t="s">
        <v>652</v>
      </c>
      <c r="C23" s="318">
        <v>66138.899999999994</v>
      </c>
    </row>
    <row r="24" spans="1:3" x14ac:dyDescent="0.2">
      <c r="A24" s="390" t="s">
        <v>653</v>
      </c>
      <c r="B24" s="317" t="s">
        <v>654</v>
      </c>
      <c r="C24" s="318">
        <v>66014.100000000006</v>
      </c>
    </row>
    <row r="25" spans="1:3" x14ac:dyDescent="0.2">
      <c r="A25" s="390" t="s">
        <v>655</v>
      </c>
      <c r="B25" s="317" t="s">
        <v>656</v>
      </c>
      <c r="C25" s="318">
        <v>61287.86</v>
      </c>
    </row>
    <row r="26" spans="1:3" x14ac:dyDescent="0.2">
      <c r="A26" s="390" t="s">
        <v>657</v>
      </c>
      <c r="B26" s="317" t="s">
        <v>658</v>
      </c>
      <c r="C26" s="318">
        <v>59925.1</v>
      </c>
    </row>
    <row r="27" spans="1:3" x14ac:dyDescent="0.2">
      <c r="A27" s="390" t="s">
        <v>659</v>
      </c>
      <c r="B27" s="317" t="s">
        <v>660</v>
      </c>
      <c r="C27" s="318">
        <v>58102.99</v>
      </c>
    </row>
    <row r="28" spans="1:3" x14ac:dyDescent="0.2">
      <c r="A28" s="390" t="s">
        <v>661</v>
      </c>
      <c r="B28" s="317" t="s">
        <v>662</v>
      </c>
      <c r="C28" s="318">
        <v>54776.75</v>
      </c>
    </row>
    <row r="29" spans="1:3" x14ac:dyDescent="0.2">
      <c r="A29" s="390" t="s">
        <v>663</v>
      </c>
      <c r="B29" s="317" t="s">
        <v>664</v>
      </c>
      <c r="C29" s="318">
        <v>51543.91</v>
      </c>
    </row>
    <row r="30" spans="1:3" x14ac:dyDescent="0.2">
      <c r="A30" s="390" t="s">
        <v>665</v>
      </c>
      <c r="B30" s="317" t="s">
        <v>666</v>
      </c>
      <c r="C30" s="318">
        <v>50103.76</v>
      </c>
    </row>
    <row r="31" spans="1:3" x14ac:dyDescent="0.2">
      <c r="A31" s="390" t="s">
        <v>667</v>
      </c>
      <c r="B31" s="317" t="s">
        <v>668</v>
      </c>
      <c r="C31" s="318">
        <v>42653.25</v>
      </c>
    </row>
    <row r="32" spans="1:3" x14ac:dyDescent="0.2">
      <c r="A32" s="390" t="s">
        <v>669</v>
      </c>
      <c r="B32" s="317" t="s">
        <v>670</v>
      </c>
      <c r="C32" s="318">
        <v>41362.28</v>
      </c>
    </row>
    <row r="33" spans="1:3" x14ac:dyDescent="0.2">
      <c r="A33" s="390" t="s">
        <v>671</v>
      </c>
      <c r="B33" s="317" t="s">
        <v>672</v>
      </c>
      <c r="C33" s="318">
        <v>37824.43</v>
      </c>
    </row>
    <row r="34" spans="1:3" x14ac:dyDescent="0.2">
      <c r="A34" s="390" t="s">
        <v>673</v>
      </c>
      <c r="B34" s="317" t="s">
        <v>674</v>
      </c>
      <c r="C34" s="318">
        <v>35297.81</v>
      </c>
    </row>
    <row r="35" spans="1:3" x14ac:dyDescent="0.2">
      <c r="A35" s="390" t="s">
        <v>675</v>
      </c>
      <c r="B35" s="317" t="s">
        <v>676</v>
      </c>
      <c r="C35" s="318">
        <v>31478.19</v>
      </c>
    </row>
    <row r="36" spans="1:3" x14ac:dyDescent="0.2">
      <c r="A36" s="390" t="s">
        <v>677</v>
      </c>
      <c r="B36" s="317" t="s">
        <v>678</v>
      </c>
      <c r="C36" s="318">
        <v>29161.67</v>
      </c>
    </row>
    <row r="37" spans="1:3" x14ac:dyDescent="0.2">
      <c r="A37" s="390" t="s">
        <v>679</v>
      </c>
      <c r="B37" s="317" t="s">
        <v>680</v>
      </c>
      <c r="C37" s="318">
        <v>29130.2</v>
      </c>
    </row>
    <row r="38" spans="1:3" x14ac:dyDescent="0.2">
      <c r="A38" s="390" t="s">
        <v>681</v>
      </c>
      <c r="B38" s="317" t="s">
        <v>682</v>
      </c>
      <c r="C38" s="318">
        <v>28137.84</v>
      </c>
    </row>
    <row r="39" spans="1:3" x14ac:dyDescent="0.2">
      <c r="A39" s="390" t="s">
        <v>683</v>
      </c>
      <c r="B39" s="317" t="s">
        <v>684</v>
      </c>
      <c r="C39" s="318">
        <v>27855.98</v>
      </c>
    </row>
    <row r="40" spans="1:3" x14ac:dyDescent="0.2">
      <c r="A40" s="390" t="s">
        <v>685</v>
      </c>
      <c r="B40" s="317" t="s">
        <v>686</v>
      </c>
      <c r="C40" s="318">
        <v>25973</v>
      </c>
    </row>
    <row r="41" spans="1:3" x14ac:dyDescent="0.2">
      <c r="A41" s="390" t="s">
        <v>687</v>
      </c>
      <c r="B41" s="317" t="s">
        <v>688</v>
      </c>
      <c r="C41" s="318">
        <v>25773</v>
      </c>
    </row>
    <row r="42" spans="1:3" x14ac:dyDescent="0.2">
      <c r="A42" s="390" t="s">
        <v>689</v>
      </c>
      <c r="B42" s="317" t="s">
        <v>690</v>
      </c>
      <c r="C42" s="318">
        <v>24908.89</v>
      </c>
    </row>
    <row r="43" spans="1:3" x14ac:dyDescent="0.2">
      <c r="A43" s="390" t="s">
        <v>691</v>
      </c>
      <c r="B43" s="317" t="s">
        <v>692</v>
      </c>
      <c r="C43" s="318">
        <v>24369.35</v>
      </c>
    </row>
    <row r="44" spans="1:3" x14ac:dyDescent="0.2">
      <c r="A44" s="390" t="s">
        <v>693</v>
      </c>
      <c r="B44" s="317" t="s">
        <v>694</v>
      </c>
      <c r="C44" s="318">
        <v>24368.43</v>
      </c>
    </row>
    <row r="45" spans="1:3" x14ac:dyDescent="0.2">
      <c r="A45" s="390" t="s">
        <v>695</v>
      </c>
      <c r="B45" s="317" t="s">
        <v>696</v>
      </c>
      <c r="C45" s="318">
        <v>23969.88</v>
      </c>
    </row>
    <row r="46" spans="1:3" x14ac:dyDescent="0.2">
      <c r="A46" s="390" t="s">
        <v>697</v>
      </c>
      <c r="B46" s="317" t="s">
        <v>698</v>
      </c>
      <c r="C46" s="318">
        <v>22652.799999999999</v>
      </c>
    </row>
    <row r="47" spans="1:3" x14ac:dyDescent="0.2">
      <c r="A47" s="390" t="s">
        <v>699</v>
      </c>
      <c r="B47" s="317" t="s">
        <v>700</v>
      </c>
      <c r="C47" s="318">
        <v>22503.26</v>
      </c>
    </row>
    <row r="48" spans="1:3" x14ac:dyDescent="0.2">
      <c r="A48" s="390" t="s">
        <v>701</v>
      </c>
      <c r="B48" s="317" t="s">
        <v>702</v>
      </c>
      <c r="C48" s="318">
        <v>21110.09</v>
      </c>
    </row>
    <row r="49" spans="1:3" x14ac:dyDescent="0.2">
      <c r="A49" s="390" t="s">
        <v>703</v>
      </c>
      <c r="B49" s="317" t="s">
        <v>704</v>
      </c>
      <c r="C49" s="318">
        <v>19045.8</v>
      </c>
    </row>
    <row r="50" spans="1:3" x14ac:dyDescent="0.2">
      <c r="A50" s="390" t="s">
        <v>705</v>
      </c>
      <c r="B50" s="317" t="s">
        <v>706</v>
      </c>
      <c r="C50" s="318">
        <v>18293.93</v>
      </c>
    </row>
    <row r="51" spans="1:3" x14ac:dyDescent="0.2">
      <c r="A51" s="390" t="s">
        <v>707</v>
      </c>
      <c r="B51" s="317" t="s">
        <v>708</v>
      </c>
      <c r="C51" s="318">
        <v>17157.740000000002</v>
      </c>
    </row>
    <row r="52" spans="1:3" x14ac:dyDescent="0.2">
      <c r="A52" s="390" t="s">
        <v>709</v>
      </c>
      <c r="B52" s="317" t="s">
        <v>710</v>
      </c>
      <c r="C52" s="318">
        <v>17035.560000000001</v>
      </c>
    </row>
    <row r="53" spans="1:3" x14ac:dyDescent="0.2">
      <c r="A53" s="390" t="s">
        <v>711</v>
      </c>
      <c r="B53" s="317" t="s">
        <v>712</v>
      </c>
      <c r="C53" s="318">
        <v>16462.21</v>
      </c>
    </row>
    <row r="54" spans="1:3" x14ac:dyDescent="0.2">
      <c r="A54" s="390" t="s">
        <v>713</v>
      </c>
      <c r="B54" s="317" t="s">
        <v>714</v>
      </c>
      <c r="C54" s="318">
        <v>15727.04</v>
      </c>
    </row>
    <row r="55" spans="1:3" x14ac:dyDescent="0.2">
      <c r="A55" s="390" t="s">
        <v>715</v>
      </c>
      <c r="B55" s="317" t="s">
        <v>716</v>
      </c>
      <c r="C55" s="318">
        <v>15169.05</v>
      </c>
    </row>
    <row r="56" spans="1:3" x14ac:dyDescent="0.2">
      <c r="A56" s="390" t="s">
        <v>717</v>
      </c>
      <c r="B56" s="317" t="s">
        <v>718</v>
      </c>
      <c r="C56" s="318">
        <v>14606.07</v>
      </c>
    </row>
    <row r="57" spans="1:3" x14ac:dyDescent="0.2">
      <c r="A57" s="390" t="s">
        <v>719</v>
      </c>
      <c r="B57" s="317" t="s">
        <v>720</v>
      </c>
      <c r="C57" s="318">
        <v>14019.6</v>
      </c>
    </row>
    <row r="58" spans="1:3" x14ac:dyDescent="0.2">
      <c r="A58" s="390" t="s">
        <v>721</v>
      </c>
      <c r="B58" s="317" t="s">
        <v>722</v>
      </c>
      <c r="C58" s="318">
        <v>13925.77</v>
      </c>
    </row>
    <row r="59" spans="1:3" x14ac:dyDescent="0.2">
      <c r="A59" s="390" t="s">
        <v>723</v>
      </c>
      <c r="B59" s="317" t="s">
        <v>724</v>
      </c>
      <c r="C59" s="318">
        <v>13893.46</v>
      </c>
    </row>
    <row r="60" spans="1:3" x14ac:dyDescent="0.2">
      <c r="A60" s="390" t="s">
        <v>725</v>
      </c>
      <c r="B60" s="317" t="s">
        <v>726</v>
      </c>
      <c r="C60" s="318">
        <v>13869.45</v>
      </c>
    </row>
    <row r="61" spans="1:3" x14ac:dyDescent="0.2">
      <c r="A61" s="390" t="s">
        <v>727</v>
      </c>
      <c r="B61" s="317" t="s">
        <v>728</v>
      </c>
      <c r="C61" s="318">
        <v>13764.6</v>
      </c>
    </row>
    <row r="62" spans="1:3" x14ac:dyDescent="0.2">
      <c r="A62" s="390" t="s">
        <v>729</v>
      </c>
      <c r="B62" s="317" t="s">
        <v>730</v>
      </c>
      <c r="C62" s="318">
        <v>13165.5</v>
      </c>
    </row>
    <row r="63" spans="1:3" x14ac:dyDescent="0.2">
      <c r="A63" s="390" t="s">
        <v>731</v>
      </c>
      <c r="B63" s="317" t="s">
        <v>732</v>
      </c>
      <c r="C63" s="318">
        <v>13064.5</v>
      </c>
    </row>
    <row r="64" spans="1:3" x14ac:dyDescent="0.2">
      <c r="A64" s="390" t="s">
        <v>733</v>
      </c>
      <c r="B64" s="317" t="s">
        <v>734</v>
      </c>
      <c r="C64" s="318">
        <v>12319.5</v>
      </c>
    </row>
    <row r="65" spans="1:3" x14ac:dyDescent="0.2">
      <c r="A65" s="390" t="s">
        <v>735</v>
      </c>
      <c r="B65" s="317" t="s">
        <v>736</v>
      </c>
      <c r="C65" s="318">
        <v>12238.1</v>
      </c>
    </row>
    <row r="66" spans="1:3" x14ac:dyDescent="0.2">
      <c r="A66" s="390" t="s">
        <v>737</v>
      </c>
      <c r="B66" s="317" t="s">
        <v>738</v>
      </c>
      <c r="C66" s="318">
        <v>12070</v>
      </c>
    </row>
    <row r="67" spans="1:3" x14ac:dyDescent="0.2">
      <c r="A67" s="390" t="s">
        <v>739</v>
      </c>
      <c r="B67" s="317" t="s">
        <v>740</v>
      </c>
      <c r="C67" s="318">
        <v>11624.1</v>
      </c>
    </row>
    <row r="68" spans="1:3" x14ac:dyDescent="0.2">
      <c r="A68" s="390" t="s">
        <v>741</v>
      </c>
      <c r="B68" s="317" t="s">
        <v>742</v>
      </c>
      <c r="C68" s="318">
        <v>11536.85</v>
      </c>
    </row>
    <row r="69" spans="1:3" x14ac:dyDescent="0.2">
      <c r="A69" s="390" t="s">
        <v>743</v>
      </c>
      <c r="B69" s="317" t="s">
        <v>744</v>
      </c>
      <c r="C69" s="318">
        <v>11461.12</v>
      </c>
    </row>
    <row r="70" spans="1:3" x14ac:dyDescent="0.2">
      <c r="A70" s="390" t="s">
        <v>745</v>
      </c>
      <c r="B70" s="317" t="s">
        <v>746</v>
      </c>
      <c r="C70" s="318">
        <v>10968.66</v>
      </c>
    </row>
    <row r="71" spans="1:3" x14ac:dyDescent="0.2">
      <c r="A71" s="390" t="s">
        <v>747</v>
      </c>
      <c r="B71" s="317" t="s">
        <v>748</v>
      </c>
      <c r="C71" s="318">
        <v>10855.15</v>
      </c>
    </row>
    <row r="72" spans="1:3" x14ac:dyDescent="0.2">
      <c r="A72" s="390" t="s">
        <v>749</v>
      </c>
      <c r="B72" s="317" t="s">
        <v>750</v>
      </c>
      <c r="C72" s="318">
        <v>10833.06</v>
      </c>
    </row>
    <row r="73" spans="1:3" x14ac:dyDescent="0.2">
      <c r="A73" s="390" t="s">
        <v>751</v>
      </c>
      <c r="B73" s="317" t="s">
        <v>752</v>
      </c>
      <c r="C73" s="318">
        <v>10715.38</v>
      </c>
    </row>
    <row r="74" spans="1:3" x14ac:dyDescent="0.2">
      <c r="A74" s="390" t="s">
        <v>753</v>
      </c>
      <c r="B74" s="317" t="s">
        <v>754</v>
      </c>
      <c r="C74" s="318">
        <v>10582.53</v>
      </c>
    </row>
    <row r="75" spans="1:3" x14ac:dyDescent="0.2">
      <c r="A75" s="390" t="s">
        <v>755</v>
      </c>
      <c r="B75" s="317" t="s">
        <v>756</v>
      </c>
      <c r="C75" s="318">
        <v>10345.5</v>
      </c>
    </row>
    <row r="76" spans="1:3" x14ac:dyDescent="0.2">
      <c r="A76" s="390" t="s">
        <v>757</v>
      </c>
      <c r="B76" s="317" t="s">
        <v>758</v>
      </c>
      <c r="C76" s="318">
        <v>10233.99</v>
      </c>
    </row>
    <row r="77" spans="1:3" x14ac:dyDescent="0.2">
      <c r="A77" s="390" t="s">
        <v>759</v>
      </c>
      <c r="B77" s="317" t="s">
        <v>760</v>
      </c>
      <c r="C77" s="318">
        <v>10196</v>
      </c>
    </row>
    <row r="78" spans="1:3" x14ac:dyDescent="0.2">
      <c r="A78" s="390" t="s">
        <v>761</v>
      </c>
      <c r="B78" s="317" t="s">
        <v>762</v>
      </c>
      <c r="C78" s="318">
        <v>10153</v>
      </c>
    </row>
    <row r="79" spans="1:3" x14ac:dyDescent="0.2">
      <c r="A79" s="390" t="s">
        <v>763</v>
      </c>
      <c r="B79" s="317" t="s">
        <v>764</v>
      </c>
      <c r="C79" s="318">
        <v>10039</v>
      </c>
    </row>
    <row r="80" spans="1:3" x14ac:dyDescent="0.2">
      <c r="B80" s="317"/>
      <c r="C80" s="329"/>
    </row>
    <row r="81" spans="2:3" x14ac:dyDescent="0.2">
      <c r="B81" s="317"/>
      <c r="C81" s="329"/>
    </row>
    <row r="82" spans="2:3" x14ac:dyDescent="0.2">
      <c r="B82" s="317"/>
      <c r="C82" s="329"/>
    </row>
    <row r="83" spans="2:3" x14ac:dyDescent="0.2">
      <c r="B83" s="317"/>
      <c r="C83" s="329"/>
    </row>
    <row r="84" spans="2:3" x14ac:dyDescent="0.2">
      <c r="B84" s="317"/>
      <c r="C84" s="329"/>
    </row>
    <row r="85" spans="2:3" x14ac:dyDescent="0.2">
      <c r="B85" s="317"/>
      <c r="C85" s="329"/>
    </row>
    <row r="86" spans="2:3" x14ac:dyDescent="0.2">
      <c r="B86" s="317"/>
      <c r="C86" s="329"/>
    </row>
    <row r="87" spans="2:3" x14ac:dyDescent="0.2">
      <c r="B87" s="317"/>
      <c r="C87" s="329"/>
    </row>
    <row r="88" spans="2:3" x14ac:dyDescent="0.2">
      <c r="B88" s="317"/>
      <c r="C88" s="329"/>
    </row>
    <row r="89" spans="2:3" x14ac:dyDescent="0.2">
      <c r="B89" s="317"/>
      <c r="C89" s="329"/>
    </row>
    <row r="90" spans="2:3" x14ac:dyDescent="0.2">
      <c r="B90" s="317"/>
      <c r="C90" s="329"/>
    </row>
    <row r="91" spans="2:3" x14ac:dyDescent="0.2">
      <c r="B91" s="317"/>
      <c r="C91" s="329"/>
    </row>
    <row r="92" spans="2:3" x14ac:dyDescent="0.2">
      <c r="B92" s="317"/>
      <c r="C92" s="329"/>
    </row>
    <row r="93" spans="2:3" x14ac:dyDescent="0.2">
      <c r="B93" s="317"/>
      <c r="C93" s="329"/>
    </row>
    <row r="94" spans="2:3" x14ac:dyDescent="0.2">
      <c r="B94" s="317"/>
      <c r="C94" s="329"/>
    </row>
    <row r="95" spans="2:3" x14ac:dyDescent="0.2">
      <c r="B95" s="317"/>
      <c r="C95" s="329"/>
    </row>
    <row r="96" spans="2:3" x14ac:dyDescent="0.2">
      <c r="B96" s="317"/>
      <c r="C96" s="329"/>
    </row>
    <row r="97" spans="2:3" x14ac:dyDescent="0.2">
      <c r="B97" s="317"/>
      <c r="C97" s="329"/>
    </row>
    <row r="98" spans="2:3" x14ac:dyDescent="0.2">
      <c r="B98" s="317"/>
      <c r="C98" s="329"/>
    </row>
    <row r="99" spans="2:3" x14ac:dyDescent="0.2">
      <c r="B99" s="317"/>
      <c r="C99" s="329"/>
    </row>
    <row r="100" spans="2:3" x14ac:dyDescent="0.2">
      <c r="B100" s="317"/>
      <c r="C100" s="329"/>
    </row>
    <row r="101" spans="2:3" x14ac:dyDescent="0.2">
      <c r="B101" s="317"/>
      <c r="C101" s="329"/>
    </row>
    <row r="102" spans="2:3" x14ac:dyDescent="0.2">
      <c r="B102" s="317"/>
      <c r="C102" s="329"/>
    </row>
    <row r="103" spans="2:3" x14ac:dyDescent="0.2">
      <c r="B103" s="317"/>
      <c r="C103" s="329"/>
    </row>
    <row r="104" spans="2:3" x14ac:dyDescent="0.2">
      <c r="B104" s="317"/>
      <c r="C104" s="329"/>
    </row>
    <row r="105" spans="2:3" x14ac:dyDescent="0.2">
      <c r="B105" s="317"/>
      <c r="C105" s="329"/>
    </row>
    <row r="106" spans="2:3" x14ac:dyDescent="0.2">
      <c r="B106" s="317"/>
      <c r="C106" s="329"/>
    </row>
    <row r="107" spans="2:3" x14ac:dyDescent="0.2">
      <c r="B107" s="317"/>
      <c r="C107" s="329"/>
    </row>
    <row r="108" spans="2:3" x14ac:dyDescent="0.2">
      <c r="B108" s="317"/>
      <c r="C108" s="329"/>
    </row>
    <row r="109" spans="2:3" x14ac:dyDescent="0.2">
      <c r="B109" s="317"/>
      <c r="C109" s="329"/>
    </row>
    <row r="110" spans="2:3" x14ac:dyDescent="0.2">
      <c r="B110" s="317"/>
      <c r="C110" s="329"/>
    </row>
    <row r="111" spans="2:3" x14ac:dyDescent="0.2">
      <c r="B111" s="317"/>
      <c r="C111" s="329"/>
    </row>
    <row r="112" spans="2:3" x14ac:dyDescent="0.2">
      <c r="B112" s="317"/>
      <c r="C112" s="329"/>
    </row>
    <row r="113" spans="2:3" x14ac:dyDescent="0.2">
      <c r="B113" s="317"/>
      <c r="C113" s="329"/>
    </row>
    <row r="114" spans="2:3" x14ac:dyDescent="0.2">
      <c r="B114" s="317"/>
      <c r="C114" s="329"/>
    </row>
    <row r="115" spans="2:3" x14ac:dyDescent="0.2">
      <c r="B115" s="317"/>
      <c r="C115" s="329"/>
    </row>
    <row r="116" spans="2:3" x14ac:dyDescent="0.2">
      <c r="B116" s="317"/>
      <c r="C116" s="329"/>
    </row>
    <row r="117" spans="2:3" x14ac:dyDescent="0.2">
      <c r="B117" s="317"/>
      <c r="C117" s="329"/>
    </row>
    <row r="118" spans="2:3" x14ac:dyDescent="0.2">
      <c r="B118" s="317"/>
      <c r="C118" s="329"/>
    </row>
    <row r="119" spans="2:3" x14ac:dyDescent="0.2">
      <c r="B119" s="317"/>
      <c r="C119" s="329"/>
    </row>
    <row r="120" spans="2:3" x14ac:dyDescent="0.2">
      <c r="B120" s="317"/>
      <c r="C120" s="329"/>
    </row>
    <row r="121" spans="2:3" x14ac:dyDescent="0.2">
      <c r="B121" s="317"/>
      <c r="C121" s="329"/>
    </row>
    <row r="122" spans="2:3" x14ac:dyDescent="0.2">
      <c r="B122" s="317"/>
      <c r="C122" s="329"/>
    </row>
    <row r="123" spans="2:3" x14ac:dyDescent="0.2">
      <c r="B123" s="317"/>
      <c r="C123" s="329"/>
    </row>
    <row r="124" spans="2:3" x14ac:dyDescent="0.2">
      <c r="B124" s="317"/>
      <c r="C124" s="329"/>
    </row>
    <row r="125" spans="2:3" x14ac:dyDescent="0.2">
      <c r="B125" s="317"/>
      <c r="C125" s="329"/>
    </row>
    <row r="126" spans="2:3" x14ac:dyDescent="0.2">
      <c r="B126" s="317"/>
      <c r="C126" s="329"/>
    </row>
    <row r="127" spans="2:3" x14ac:dyDescent="0.2">
      <c r="B127" s="317"/>
      <c r="C127" s="329"/>
    </row>
    <row r="128" spans="2:3" x14ac:dyDescent="0.2">
      <c r="B128" s="317"/>
      <c r="C128" s="329"/>
    </row>
    <row r="129" spans="2:3" x14ac:dyDescent="0.2">
      <c r="B129" s="317"/>
      <c r="C129" s="329"/>
    </row>
    <row r="130" spans="2:3" x14ac:dyDescent="0.2">
      <c r="B130" s="317"/>
      <c r="C130" s="329"/>
    </row>
    <row r="131" spans="2:3" x14ac:dyDescent="0.2">
      <c r="B131" s="317"/>
      <c r="C131" s="329"/>
    </row>
    <row r="132" spans="2:3" x14ac:dyDescent="0.2">
      <c r="B132" s="317"/>
      <c r="C132" s="329"/>
    </row>
    <row r="133" spans="2:3" x14ac:dyDescent="0.2">
      <c r="B133" s="317"/>
      <c r="C133" s="329"/>
    </row>
    <row r="134" spans="2:3" x14ac:dyDescent="0.2">
      <c r="B134" s="317"/>
      <c r="C134" s="329"/>
    </row>
    <row r="135" spans="2:3" x14ac:dyDescent="0.2">
      <c r="B135" s="317"/>
      <c r="C135" s="329"/>
    </row>
    <row r="136" spans="2:3" x14ac:dyDescent="0.2">
      <c r="B136" s="317"/>
      <c r="C136" s="329"/>
    </row>
    <row r="137" spans="2:3" x14ac:dyDescent="0.2">
      <c r="B137" s="317"/>
      <c r="C137" s="329"/>
    </row>
    <row r="138" spans="2:3" x14ac:dyDescent="0.2">
      <c r="B138" s="317"/>
      <c r="C138" s="329"/>
    </row>
    <row r="139" spans="2:3" x14ac:dyDescent="0.2">
      <c r="B139" s="317"/>
      <c r="C139" s="329"/>
    </row>
    <row r="140" spans="2:3" x14ac:dyDescent="0.2">
      <c r="B140" s="317"/>
      <c r="C140" s="329"/>
    </row>
    <row r="141" spans="2:3" x14ac:dyDescent="0.2">
      <c r="B141" s="317"/>
      <c r="C141" s="329"/>
    </row>
    <row r="142" spans="2:3" x14ac:dyDescent="0.2">
      <c r="B142" s="317"/>
      <c r="C142" s="329"/>
    </row>
    <row r="143" spans="2:3" x14ac:dyDescent="0.2">
      <c r="B143" s="317"/>
      <c r="C143" s="329"/>
    </row>
    <row r="144" spans="2:3" x14ac:dyDescent="0.2">
      <c r="B144" s="317"/>
      <c r="C144" s="329"/>
    </row>
    <row r="145" spans="2:3" x14ac:dyDescent="0.2">
      <c r="B145" s="317"/>
      <c r="C145" s="329"/>
    </row>
    <row r="146" spans="2:3" x14ac:dyDescent="0.2">
      <c r="B146" s="317"/>
      <c r="C146" s="329"/>
    </row>
    <row r="147" spans="2:3" x14ac:dyDescent="0.2">
      <c r="B147" s="317"/>
      <c r="C147" s="329"/>
    </row>
    <row r="148" spans="2:3" x14ac:dyDescent="0.2">
      <c r="B148" s="317"/>
      <c r="C148" s="329"/>
    </row>
    <row r="149" spans="2:3" x14ac:dyDescent="0.2">
      <c r="B149" s="317"/>
      <c r="C149" s="329"/>
    </row>
    <row r="150" spans="2:3" x14ac:dyDescent="0.2">
      <c r="B150" s="317"/>
      <c r="C150" s="329"/>
    </row>
    <row r="151" spans="2:3" x14ac:dyDescent="0.2">
      <c r="B151" s="317"/>
      <c r="C151" s="329"/>
    </row>
    <row r="152" spans="2:3" x14ac:dyDescent="0.2">
      <c r="B152" s="317"/>
      <c r="C152" s="329"/>
    </row>
    <row r="153" spans="2:3" x14ac:dyDescent="0.2">
      <c r="B153" s="317"/>
      <c r="C153" s="329"/>
    </row>
    <row r="154" spans="2:3" x14ac:dyDescent="0.2">
      <c r="B154" s="317"/>
      <c r="C154" s="329"/>
    </row>
    <row r="155" spans="2:3" x14ac:dyDescent="0.2">
      <c r="B155" s="317"/>
      <c r="C155" s="329"/>
    </row>
    <row r="156" spans="2:3" x14ac:dyDescent="0.2">
      <c r="B156" s="317"/>
      <c r="C156" s="329"/>
    </row>
    <row r="157" spans="2:3" x14ac:dyDescent="0.2">
      <c r="B157" s="317"/>
      <c r="C157" s="329"/>
    </row>
    <row r="158" spans="2:3" x14ac:dyDescent="0.2">
      <c r="B158" s="317"/>
      <c r="C158" s="329"/>
    </row>
    <row r="159" spans="2:3" x14ac:dyDescent="0.2">
      <c r="B159" s="317"/>
      <c r="C159" s="329"/>
    </row>
    <row r="160" spans="2:3" x14ac:dyDescent="0.2">
      <c r="B160" s="317"/>
      <c r="C160" s="329"/>
    </row>
    <row r="161" spans="2:3" x14ac:dyDescent="0.2">
      <c r="B161" s="317"/>
      <c r="C161" s="329"/>
    </row>
    <row r="162" spans="2:3" x14ac:dyDescent="0.2">
      <c r="B162" s="317"/>
      <c r="C162" s="329"/>
    </row>
    <row r="163" spans="2:3" x14ac:dyDescent="0.2">
      <c r="B163" s="317"/>
      <c r="C163" s="329"/>
    </row>
    <row r="164" spans="2:3" x14ac:dyDescent="0.2">
      <c r="B164" s="317"/>
      <c r="C164" s="329"/>
    </row>
    <row r="165" spans="2:3" x14ac:dyDescent="0.2">
      <c r="B165" s="317"/>
      <c r="C165" s="329"/>
    </row>
    <row r="166" spans="2:3" x14ac:dyDescent="0.2">
      <c r="B166" s="317"/>
      <c r="C166" s="329"/>
    </row>
    <row r="167" spans="2:3" x14ac:dyDescent="0.2">
      <c r="B167" s="317"/>
      <c r="C167" s="329"/>
    </row>
    <row r="168" spans="2:3" x14ac:dyDescent="0.2">
      <c r="B168" s="317"/>
      <c r="C168" s="329"/>
    </row>
    <row r="169" spans="2:3" x14ac:dyDescent="0.2">
      <c r="B169" s="317"/>
      <c r="C169" s="329"/>
    </row>
    <row r="170" spans="2:3" x14ac:dyDescent="0.2">
      <c r="B170" s="317"/>
      <c r="C170" s="329"/>
    </row>
    <row r="171" spans="2:3" x14ac:dyDescent="0.2">
      <c r="B171" s="317"/>
      <c r="C171" s="329"/>
    </row>
    <row r="172" spans="2:3" x14ac:dyDescent="0.2">
      <c r="B172" s="317"/>
      <c r="C172" s="329"/>
    </row>
    <row r="173" spans="2:3" x14ac:dyDescent="0.2">
      <c r="B173" s="317"/>
      <c r="C173" s="329"/>
    </row>
    <row r="174" spans="2:3" x14ac:dyDescent="0.2">
      <c r="B174" s="317"/>
      <c r="C174" s="329"/>
    </row>
    <row r="175" spans="2:3" x14ac:dyDescent="0.2">
      <c r="B175" s="317"/>
      <c r="C175" s="329"/>
    </row>
    <row r="176" spans="2:3" x14ac:dyDescent="0.2">
      <c r="B176" s="317"/>
      <c r="C176" s="329"/>
    </row>
    <row r="177" spans="2:3" x14ac:dyDescent="0.2">
      <c r="B177" s="317"/>
      <c r="C177" s="329"/>
    </row>
    <row r="178" spans="2:3" x14ac:dyDescent="0.2">
      <c r="B178" s="317"/>
      <c r="C178" s="329"/>
    </row>
    <row r="179" spans="2:3" x14ac:dyDescent="0.2">
      <c r="B179" s="317"/>
      <c r="C179" s="329"/>
    </row>
    <row r="180" spans="2:3" x14ac:dyDescent="0.2">
      <c r="B180" s="317"/>
      <c r="C180" s="329"/>
    </row>
    <row r="181" spans="2:3" x14ac:dyDescent="0.2">
      <c r="B181" s="317"/>
      <c r="C181" s="329"/>
    </row>
    <row r="182" spans="2:3" x14ac:dyDescent="0.2">
      <c r="B182" s="317"/>
      <c r="C182" s="329"/>
    </row>
    <row r="183" spans="2:3" x14ac:dyDescent="0.2">
      <c r="B183" s="317"/>
      <c r="C183" s="329"/>
    </row>
    <row r="184" spans="2:3" x14ac:dyDescent="0.2">
      <c r="B184" s="317"/>
      <c r="C184" s="329"/>
    </row>
    <row r="185" spans="2:3" x14ac:dyDescent="0.2">
      <c r="B185" s="317"/>
      <c r="C185" s="329"/>
    </row>
    <row r="186" spans="2:3" x14ac:dyDescent="0.2">
      <c r="B186" s="317"/>
      <c r="C186" s="329"/>
    </row>
    <row r="187" spans="2:3" x14ac:dyDescent="0.2">
      <c r="B187" s="317"/>
      <c r="C187" s="329"/>
    </row>
    <row r="188" spans="2:3" x14ac:dyDescent="0.2">
      <c r="B188" s="317"/>
      <c r="C188" s="329"/>
    </row>
    <row r="189" spans="2:3" x14ac:dyDescent="0.2">
      <c r="B189" s="317"/>
      <c r="C189" s="329"/>
    </row>
    <row r="190" spans="2:3" x14ac:dyDescent="0.2">
      <c r="B190" s="317"/>
      <c r="C190" s="329"/>
    </row>
    <row r="191" spans="2:3" x14ac:dyDescent="0.2">
      <c r="B191" s="317"/>
      <c r="C191" s="329"/>
    </row>
    <row r="192" spans="2:3" x14ac:dyDescent="0.2">
      <c r="B192" s="317"/>
      <c r="C192" s="329"/>
    </row>
    <row r="193" spans="2:3" x14ac:dyDescent="0.2">
      <c r="B193" s="317"/>
      <c r="C193" s="329"/>
    </row>
    <row r="194" spans="2:3" x14ac:dyDescent="0.2">
      <c r="B194" s="317"/>
      <c r="C194" s="329"/>
    </row>
    <row r="195" spans="2:3" x14ac:dyDescent="0.2">
      <c r="B195" s="317"/>
      <c r="C195" s="329"/>
    </row>
    <row r="196" spans="2:3" x14ac:dyDescent="0.2">
      <c r="B196" s="317"/>
      <c r="C196" s="329"/>
    </row>
    <row r="197" spans="2:3" x14ac:dyDescent="0.2">
      <c r="B197" s="317"/>
      <c r="C197" s="329"/>
    </row>
    <row r="198" spans="2:3" x14ac:dyDescent="0.2">
      <c r="B198" s="317"/>
      <c r="C198" s="329"/>
    </row>
    <row r="199" spans="2:3" x14ac:dyDescent="0.2">
      <c r="B199" s="317"/>
      <c r="C199" s="329"/>
    </row>
    <row r="200" spans="2:3" x14ac:dyDescent="0.2">
      <c r="B200" s="317"/>
      <c r="C200" s="329"/>
    </row>
    <row r="201" spans="2:3" x14ac:dyDescent="0.2">
      <c r="B201" s="317"/>
      <c r="C201" s="329"/>
    </row>
    <row r="202" spans="2:3" x14ac:dyDescent="0.2">
      <c r="B202" s="317"/>
      <c r="C202" s="329"/>
    </row>
    <row r="203" spans="2:3" x14ac:dyDescent="0.2">
      <c r="B203" s="317"/>
      <c r="C203" s="329"/>
    </row>
    <row r="204" spans="2:3" x14ac:dyDescent="0.2">
      <c r="B204" s="317"/>
      <c r="C204" s="329"/>
    </row>
    <row r="205" spans="2:3" x14ac:dyDescent="0.2">
      <c r="B205" s="317"/>
      <c r="C205" s="329"/>
    </row>
    <row r="206" spans="2:3" x14ac:dyDescent="0.2">
      <c r="B206" s="317"/>
      <c r="C206" s="329"/>
    </row>
    <row r="207" spans="2:3" x14ac:dyDescent="0.2">
      <c r="B207" s="317"/>
      <c r="C207" s="329"/>
    </row>
    <row r="208" spans="2:3" x14ac:dyDescent="0.2">
      <c r="B208" s="317"/>
      <c r="C208" s="329"/>
    </row>
    <row r="209" spans="2:3" x14ac:dyDescent="0.2">
      <c r="B209" s="317"/>
      <c r="C209" s="329"/>
    </row>
    <row r="210" spans="2:3" x14ac:dyDescent="0.2">
      <c r="B210" s="317"/>
      <c r="C210" s="329"/>
    </row>
    <row r="211" spans="2:3" x14ac:dyDescent="0.2">
      <c r="B211" s="317"/>
      <c r="C211" s="329"/>
    </row>
    <row r="212" spans="2:3" x14ac:dyDescent="0.2">
      <c r="B212" s="317"/>
      <c r="C212" s="329"/>
    </row>
    <row r="213" spans="2:3" x14ac:dyDescent="0.2">
      <c r="B213" s="317"/>
      <c r="C213" s="329"/>
    </row>
    <row r="214" spans="2:3" x14ac:dyDescent="0.2">
      <c r="B214" s="317"/>
      <c r="C214" s="329"/>
    </row>
    <row r="215" spans="2:3" x14ac:dyDescent="0.2">
      <c r="B215" s="317"/>
      <c r="C215" s="329"/>
    </row>
    <row r="216" spans="2:3" x14ac:dyDescent="0.2">
      <c r="B216" s="317"/>
      <c r="C216" s="329"/>
    </row>
    <row r="217" spans="2:3" x14ac:dyDescent="0.2">
      <c r="B217" s="317"/>
      <c r="C217" s="329"/>
    </row>
    <row r="218" spans="2:3" x14ac:dyDescent="0.2">
      <c r="B218" s="317"/>
      <c r="C218" s="329"/>
    </row>
    <row r="219" spans="2:3" x14ac:dyDescent="0.2">
      <c r="B219" s="317"/>
      <c r="C219" s="329"/>
    </row>
    <row r="220" spans="2:3" x14ac:dyDescent="0.2">
      <c r="B220" s="317"/>
      <c r="C220" s="329"/>
    </row>
    <row r="221" spans="2:3" x14ac:dyDescent="0.2">
      <c r="B221" s="317"/>
      <c r="C221" s="329"/>
    </row>
    <row r="222" spans="2:3" x14ac:dyDescent="0.2">
      <c r="B222" s="317"/>
      <c r="C222" s="329"/>
    </row>
    <row r="223" spans="2:3" x14ac:dyDescent="0.2">
      <c r="B223" s="317"/>
      <c r="C223" s="329"/>
    </row>
    <row r="224" spans="2:3" x14ac:dyDescent="0.2">
      <c r="B224" s="317"/>
      <c r="C224" s="329"/>
    </row>
    <row r="225" spans="2:3" x14ac:dyDescent="0.2">
      <c r="B225" s="317"/>
      <c r="C225" s="329"/>
    </row>
    <row r="226" spans="2:3" x14ac:dyDescent="0.2">
      <c r="B226" s="317"/>
      <c r="C226" s="329"/>
    </row>
    <row r="227" spans="2:3" x14ac:dyDescent="0.2">
      <c r="B227" s="317"/>
      <c r="C227" s="329"/>
    </row>
    <row r="228" spans="2:3" x14ac:dyDescent="0.2">
      <c r="B228" s="317"/>
      <c r="C228" s="329"/>
    </row>
    <row r="229" spans="2:3" x14ac:dyDescent="0.2">
      <c r="B229" s="317"/>
      <c r="C229" s="329"/>
    </row>
    <row r="230" spans="2:3" x14ac:dyDescent="0.2">
      <c r="B230" s="317"/>
      <c r="C230" s="329"/>
    </row>
    <row r="231" spans="2:3" x14ac:dyDescent="0.2">
      <c r="B231" s="317"/>
      <c r="C231" s="329"/>
    </row>
    <row r="232" spans="2:3" x14ac:dyDescent="0.2">
      <c r="B232" s="317"/>
      <c r="C232" s="329"/>
    </row>
    <row r="233" spans="2:3" x14ac:dyDescent="0.2">
      <c r="B233" s="317"/>
      <c r="C233" s="329"/>
    </row>
    <row r="234" spans="2:3" x14ac:dyDescent="0.2">
      <c r="B234" s="317"/>
      <c r="C234" s="329"/>
    </row>
    <row r="235" spans="2:3" x14ac:dyDescent="0.2">
      <c r="B235" s="317"/>
      <c r="C235" s="329"/>
    </row>
    <row r="236" spans="2:3" x14ac:dyDescent="0.2">
      <c r="B236" s="317"/>
      <c r="C236" s="329"/>
    </row>
    <row r="237" spans="2:3" x14ac:dyDescent="0.2">
      <c r="B237" s="317"/>
      <c r="C237" s="329"/>
    </row>
    <row r="238" spans="2:3" x14ac:dyDescent="0.2">
      <c r="B238" s="317"/>
      <c r="C238" s="329"/>
    </row>
    <row r="239" spans="2:3" x14ac:dyDescent="0.2">
      <c r="B239" s="317"/>
      <c r="C239" s="329"/>
    </row>
    <row r="240" spans="2:3" x14ac:dyDescent="0.2">
      <c r="B240" s="317"/>
      <c r="C240" s="329"/>
    </row>
    <row r="241" spans="2:3" x14ac:dyDescent="0.2">
      <c r="B241" s="317"/>
      <c r="C241" s="329"/>
    </row>
    <row r="242" spans="2:3" x14ac:dyDescent="0.2">
      <c r="B242" s="317"/>
      <c r="C242" s="329"/>
    </row>
    <row r="243" spans="2:3" x14ac:dyDescent="0.2">
      <c r="B243" s="317"/>
      <c r="C243" s="329"/>
    </row>
    <row r="244" spans="2:3" x14ac:dyDescent="0.2">
      <c r="B244" s="317"/>
      <c r="C244" s="329"/>
    </row>
    <row r="245" spans="2:3" x14ac:dyDescent="0.2">
      <c r="B245" s="317"/>
      <c r="C245" s="329"/>
    </row>
    <row r="246" spans="2:3" x14ac:dyDescent="0.2">
      <c r="B246" s="317"/>
      <c r="C246" s="329"/>
    </row>
    <row r="247" spans="2:3" x14ac:dyDescent="0.2">
      <c r="B247" s="317"/>
      <c r="C247" s="329"/>
    </row>
    <row r="248" spans="2:3" x14ac:dyDescent="0.2">
      <c r="B248" s="317"/>
      <c r="C248" s="329"/>
    </row>
    <row r="249" spans="2:3" x14ac:dyDescent="0.2">
      <c r="B249" s="317"/>
      <c r="C249" s="329"/>
    </row>
    <row r="250" spans="2:3" x14ac:dyDescent="0.2">
      <c r="B250" s="317"/>
      <c r="C250" s="329"/>
    </row>
    <row r="251" spans="2:3" x14ac:dyDescent="0.2">
      <c r="B251" s="317"/>
      <c r="C251" s="329"/>
    </row>
    <row r="252" spans="2:3" x14ac:dyDescent="0.2">
      <c r="B252" s="317"/>
      <c r="C252" s="329"/>
    </row>
    <row r="253" spans="2:3" x14ac:dyDescent="0.2">
      <c r="B253" s="317"/>
      <c r="C253" s="329"/>
    </row>
    <row r="254" spans="2:3" x14ac:dyDescent="0.2">
      <c r="B254" s="317"/>
      <c r="C254" s="329"/>
    </row>
    <row r="255" spans="2:3" x14ac:dyDescent="0.2">
      <c r="B255" s="317"/>
      <c r="C255" s="329"/>
    </row>
    <row r="256" spans="2:3" x14ac:dyDescent="0.2">
      <c r="B256" s="317"/>
      <c r="C256" s="329"/>
    </row>
    <row r="257" spans="2:3" x14ac:dyDescent="0.2">
      <c r="B257" s="317"/>
      <c r="C257" s="329"/>
    </row>
    <row r="258" spans="2:3" x14ac:dyDescent="0.2">
      <c r="B258" s="317"/>
      <c r="C258" s="329"/>
    </row>
    <row r="259" spans="2:3" x14ac:dyDescent="0.2">
      <c r="B259" s="317"/>
      <c r="C259" s="329"/>
    </row>
    <row r="260" spans="2:3" x14ac:dyDescent="0.2">
      <c r="B260" s="317"/>
      <c r="C260" s="329"/>
    </row>
    <row r="261" spans="2:3" x14ac:dyDescent="0.2">
      <c r="B261" s="317"/>
      <c r="C261" s="329"/>
    </row>
    <row r="262" spans="2:3" x14ac:dyDescent="0.2">
      <c r="B262" s="317"/>
      <c r="C262" s="329"/>
    </row>
    <row r="263" spans="2:3" x14ac:dyDescent="0.2">
      <c r="B263" s="317"/>
      <c r="C263" s="329"/>
    </row>
    <row r="264" spans="2:3" x14ac:dyDescent="0.2">
      <c r="B264" s="317"/>
      <c r="C264" s="329"/>
    </row>
    <row r="265" spans="2:3" x14ac:dyDescent="0.2">
      <c r="B265" s="317"/>
      <c r="C265" s="329"/>
    </row>
    <row r="266" spans="2:3" x14ac:dyDescent="0.2">
      <c r="B266" s="317"/>
      <c r="C266" s="329"/>
    </row>
    <row r="267" spans="2:3" x14ac:dyDescent="0.2">
      <c r="B267" s="317"/>
      <c r="C267" s="329"/>
    </row>
    <row r="268" spans="2:3" x14ac:dyDescent="0.2">
      <c r="B268" s="317"/>
      <c r="C268" s="329"/>
    </row>
    <row r="269" spans="2:3" x14ac:dyDescent="0.2">
      <c r="B269" s="317"/>
      <c r="C269" s="329"/>
    </row>
    <row r="270" spans="2:3" x14ac:dyDescent="0.2">
      <c r="B270" s="317"/>
      <c r="C270" s="329"/>
    </row>
    <row r="271" spans="2:3" x14ac:dyDescent="0.2">
      <c r="B271" s="317"/>
      <c r="C271" s="329"/>
    </row>
    <row r="272" spans="2:3" x14ac:dyDescent="0.2">
      <c r="B272" s="317"/>
      <c r="C272" s="329"/>
    </row>
    <row r="273" spans="2:3" x14ac:dyDescent="0.2">
      <c r="B273" s="317"/>
      <c r="C273" s="329"/>
    </row>
    <row r="274" spans="2:3" x14ac:dyDescent="0.2">
      <c r="B274" s="317"/>
      <c r="C274" s="329"/>
    </row>
    <row r="275" spans="2:3" x14ac:dyDescent="0.2">
      <c r="B275" s="317"/>
      <c r="C275" s="329"/>
    </row>
    <row r="276" spans="2:3" x14ac:dyDescent="0.2">
      <c r="B276" s="317"/>
      <c r="C276" s="329"/>
    </row>
    <row r="277" spans="2:3" x14ac:dyDescent="0.2">
      <c r="B277" s="317"/>
      <c r="C277" s="329"/>
    </row>
    <row r="278" spans="2:3" x14ac:dyDescent="0.2">
      <c r="B278" s="317"/>
      <c r="C278" s="329"/>
    </row>
    <row r="279" spans="2:3" x14ac:dyDescent="0.2">
      <c r="B279" s="317"/>
      <c r="C279" s="329"/>
    </row>
    <row r="280" spans="2:3" x14ac:dyDescent="0.2">
      <c r="B280" s="317"/>
      <c r="C280" s="329"/>
    </row>
    <row r="281" spans="2:3" x14ac:dyDescent="0.2">
      <c r="B281" s="317"/>
      <c r="C281" s="329"/>
    </row>
    <row r="282" spans="2:3" x14ac:dyDescent="0.2">
      <c r="B282" s="317"/>
      <c r="C282" s="329"/>
    </row>
    <row r="283" spans="2:3" x14ac:dyDescent="0.2">
      <c r="B283" s="317"/>
      <c r="C283" s="329"/>
    </row>
    <row r="284" spans="2:3" x14ac:dyDescent="0.2">
      <c r="B284" s="317"/>
      <c r="C284" s="329"/>
    </row>
    <row r="285" spans="2:3" x14ac:dyDescent="0.2">
      <c r="B285" s="317"/>
      <c r="C285" s="329"/>
    </row>
    <row r="286" spans="2:3" x14ac:dyDescent="0.2">
      <c r="B286" s="317"/>
      <c r="C286" s="329"/>
    </row>
    <row r="287" spans="2:3" x14ac:dyDescent="0.2">
      <c r="B287" s="317"/>
      <c r="C287" s="329"/>
    </row>
    <row r="288" spans="2:3" x14ac:dyDescent="0.2">
      <c r="B288" s="317"/>
      <c r="C288" s="329"/>
    </row>
    <row r="289" spans="2:3" x14ac:dyDescent="0.2">
      <c r="B289" s="317"/>
      <c r="C289" s="329"/>
    </row>
    <row r="290" spans="2:3" x14ac:dyDescent="0.2">
      <c r="B290" s="317"/>
      <c r="C290" s="329"/>
    </row>
    <row r="291" spans="2:3" x14ac:dyDescent="0.2">
      <c r="B291" s="317"/>
      <c r="C291" s="329"/>
    </row>
    <row r="292" spans="2:3" x14ac:dyDescent="0.2">
      <c r="B292" s="317"/>
      <c r="C292" s="329"/>
    </row>
    <row r="293" spans="2:3" x14ac:dyDescent="0.2">
      <c r="B293" s="317"/>
      <c r="C293" s="329"/>
    </row>
    <row r="294" spans="2:3" x14ac:dyDescent="0.2">
      <c r="B294" s="317"/>
      <c r="C294" s="329"/>
    </row>
    <row r="295" spans="2:3" x14ac:dyDescent="0.2">
      <c r="B295" s="317"/>
      <c r="C295" s="329"/>
    </row>
    <row r="296" spans="2:3" x14ac:dyDescent="0.2">
      <c r="B296" s="317"/>
      <c r="C296" s="329"/>
    </row>
    <row r="297" spans="2:3" x14ac:dyDescent="0.2">
      <c r="B297" s="317"/>
      <c r="C297" s="329"/>
    </row>
    <row r="298" spans="2:3" x14ac:dyDescent="0.2">
      <c r="B298" s="317"/>
      <c r="C298" s="329"/>
    </row>
    <row r="299" spans="2:3" x14ac:dyDescent="0.2">
      <c r="B299" s="317"/>
      <c r="C299" s="329"/>
    </row>
    <row r="300" spans="2:3" x14ac:dyDescent="0.2">
      <c r="B300" s="317"/>
      <c r="C300" s="329"/>
    </row>
    <row r="301" spans="2:3" x14ac:dyDescent="0.2">
      <c r="B301" s="317"/>
      <c r="C301" s="329"/>
    </row>
    <row r="302" spans="2:3" x14ac:dyDescent="0.2">
      <c r="B302" s="317"/>
      <c r="C302" s="329"/>
    </row>
    <row r="303" spans="2:3" x14ac:dyDescent="0.2">
      <c r="B303" s="317"/>
      <c r="C303" s="329"/>
    </row>
    <row r="304" spans="2:3" x14ac:dyDescent="0.2">
      <c r="B304" s="317"/>
      <c r="C304" s="329"/>
    </row>
    <row r="305" spans="2:3" x14ac:dyDescent="0.2">
      <c r="B305" s="317"/>
      <c r="C305" s="329"/>
    </row>
    <row r="306" spans="2:3" x14ac:dyDescent="0.2">
      <c r="B306" s="317"/>
      <c r="C306" s="329"/>
    </row>
    <row r="307" spans="2:3" x14ac:dyDescent="0.2">
      <c r="B307" s="317"/>
      <c r="C307" s="329"/>
    </row>
    <row r="308" spans="2:3" x14ac:dyDescent="0.2">
      <c r="B308" s="317"/>
      <c r="C308" s="329"/>
    </row>
    <row r="309" spans="2:3" x14ac:dyDescent="0.2">
      <c r="B309" s="317"/>
      <c r="C309" s="329"/>
    </row>
    <row r="310" spans="2:3" x14ac:dyDescent="0.2">
      <c r="B310" s="317"/>
      <c r="C310" s="329"/>
    </row>
    <row r="311" spans="2:3" x14ac:dyDescent="0.2">
      <c r="B311" s="317"/>
      <c r="C311" s="329"/>
    </row>
    <row r="312" spans="2:3" x14ac:dyDescent="0.2">
      <c r="B312" s="317"/>
      <c r="C312" s="329"/>
    </row>
    <row r="313" spans="2:3" x14ac:dyDescent="0.2">
      <c r="B313" s="317"/>
      <c r="C313" s="329"/>
    </row>
    <row r="314" spans="2:3" x14ac:dyDescent="0.2">
      <c r="B314" s="317"/>
      <c r="C314" s="329"/>
    </row>
    <row r="315" spans="2:3" x14ac:dyDescent="0.2">
      <c r="B315" s="317"/>
      <c r="C315" s="329"/>
    </row>
    <row r="316" spans="2:3" x14ac:dyDescent="0.2">
      <c r="B316" s="317"/>
      <c r="C316" s="329"/>
    </row>
    <row r="317" spans="2:3" x14ac:dyDescent="0.2">
      <c r="B317" s="317"/>
      <c r="C317" s="329"/>
    </row>
    <row r="318" spans="2:3" x14ac:dyDescent="0.2">
      <c r="B318" s="317"/>
      <c r="C318" s="329"/>
    </row>
    <row r="319" spans="2:3" x14ac:dyDescent="0.2">
      <c r="B319" s="317"/>
      <c r="C319" s="329"/>
    </row>
    <row r="320" spans="2:3" x14ac:dyDescent="0.2">
      <c r="B320" s="317"/>
      <c r="C320" s="329"/>
    </row>
    <row r="321" spans="2:3" x14ac:dyDescent="0.2">
      <c r="B321" s="317"/>
      <c r="C321" s="329"/>
    </row>
    <row r="322" spans="2:3" x14ac:dyDescent="0.2">
      <c r="B322" s="317"/>
      <c r="C322" s="329"/>
    </row>
    <row r="323" spans="2:3" x14ac:dyDescent="0.2">
      <c r="C323" s="329"/>
    </row>
    <row r="324" spans="2:3" x14ac:dyDescent="0.2">
      <c r="C324" s="329"/>
    </row>
    <row r="325" spans="2:3" x14ac:dyDescent="0.2">
      <c r="C325" s="329"/>
    </row>
    <row r="326" spans="2:3" x14ac:dyDescent="0.2">
      <c r="C326" s="329"/>
    </row>
    <row r="327" spans="2:3" x14ac:dyDescent="0.2">
      <c r="C327" s="329"/>
    </row>
    <row r="328" spans="2:3" x14ac:dyDescent="0.2">
      <c r="C328" s="329"/>
    </row>
    <row r="329" spans="2:3" x14ac:dyDescent="0.2">
      <c r="C329" s="329"/>
    </row>
    <row r="330" spans="2:3" x14ac:dyDescent="0.2">
      <c r="C330" s="329"/>
    </row>
    <row r="331" spans="2:3" x14ac:dyDescent="0.2">
      <c r="C331" s="329"/>
    </row>
    <row r="332" spans="2:3" x14ac:dyDescent="0.2">
      <c r="C332" s="329"/>
    </row>
    <row r="333" spans="2:3" x14ac:dyDescent="0.2">
      <c r="C333" s="329"/>
    </row>
    <row r="334" spans="2:3" x14ac:dyDescent="0.2">
      <c r="C334" s="329"/>
    </row>
    <row r="335" spans="2:3" x14ac:dyDescent="0.2">
      <c r="C335" s="329"/>
    </row>
    <row r="336" spans="2:3" x14ac:dyDescent="0.2">
      <c r="C336" s="329"/>
    </row>
    <row r="337" spans="3:3" x14ac:dyDescent="0.2">
      <c r="C337" s="329"/>
    </row>
    <row r="338" spans="3:3" x14ac:dyDescent="0.2">
      <c r="C338" s="329"/>
    </row>
    <row r="339" spans="3:3" x14ac:dyDescent="0.2">
      <c r="C339" s="329"/>
    </row>
    <row r="340" spans="3:3" x14ac:dyDescent="0.2">
      <c r="C340" s="329"/>
    </row>
    <row r="341" spans="3:3" x14ac:dyDescent="0.2">
      <c r="C341" s="329"/>
    </row>
    <row r="342" spans="3:3" x14ac:dyDescent="0.2">
      <c r="C342" s="329"/>
    </row>
    <row r="343" spans="3:3" x14ac:dyDescent="0.2">
      <c r="C343" s="329"/>
    </row>
    <row r="344" spans="3:3" x14ac:dyDescent="0.2">
      <c r="C344" s="329"/>
    </row>
    <row r="345" spans="3:3" x14ac:dyDescent="0.2">
      <c r="C345" s="329"/>
    </row>
    <row r="346" spans="3:3" x14ac:dyDescent="0.2">
      <c r="C346" s="329"/>
    </row>
    <row r="347" spans="3:3" x14ac:dyDescent="0.2">
      <c r="C347" s="329"/>
    </row>
    <row r="348" spans="3:3" x14ac:dyDescent="0.2">
      <c r="C348" s="329"/>
    </row>
    <row r="349" spans="3:3" x14ac:dyDescent="0.2">
      <c r="C349" s="329"/>
    </row>
    <row r="350" spans="3:3" x14ac:dyDescent="0.2">
      <c r="C350" s="329"/>
    </row>
    <row r="351" spans="3:3" x14ac:dyDescent="0.2">
      <c r="C351" s="329"/>
    </row>
    <row r="352" spans="3:3" x14ac:dyDescent="0.2">
      <c r="C352" s="329"/>
    </row>
    <row r="353" spans="3:3" x14ac:dyDescent="0.2">
      <c r="C353" s="329"/>
    </row>
    <row r="354" spans="3:3" x14ac:dyDescent="0.2">
      <c r="C354" s="329"/>
    </row>
    <row r="355" spans="3:3" x14ac:dyDescent="0.2">
      <c r="C355" s="329"/>
    </row>
    <row r="356" spans="3:3" x14ac:dyDescent="0.2">
      <c r="C356" s="329"/>
    </row>
    <row r="357" spans="3:3" x14ac:dyDescent="0.2">
      <c r="C357" s="329"/>
    </row>
    <row r="358" spans="3:3" x14ac:dyDescent="0.2">
      <c r="C358" s="329"/>
    </row>
    <row r="359" spans="3:3" x14ac:dyDescent="0.2">
      <c r="C359" s="329"/>
    </row>
    <row r="360" spans="3:3" x14ac:dyDescent="0.2">
      <c r="C360" s="329"/>
    </row>
    <row r="361" spans="3:3" x14ac:dyDescent="0.2">
      <c r="C361" s="329"/>
    </row>
    <row r="362" spans="3:3" x14ac:dyDescent="0.2">
      <c r="C362" s="329"/>
    </row>
    <row r="363" spans="3:3" x14ac:dyDescent="0.2">
      <c r="C363" s="329"/>
    </row>
    <row r="364" spans="3:3" x14ac:dyDescent="0.2">
      <c r="C364" s="329"/>
    </row>
    <row r="365" spans="3:3" x14ac:dyDescent="0.2">
      <c r="C365" s="329"/>
    </row>
    <row r="366" spans="3:3" x14ac:dyDescent="0.2">
      <c r="C366" s="329"/>
    </row>
    <row r="367" spans="3:3" x14ac:dyDescent="0.2">
      <c r="C367" s="329"/>
    </row>
    <row r="368" spans="3:3" x14ac:dyDescent="0.2">
      <c r="C368" s="329"/>
    </row>
    <row r="369" spans="3:3" x14ac:dyDescent="0.2">
      <c r="C369" s="329"/>
    </row>
    <row r="370" spans="3:3" x14ac:dyDescent="0.2">
      <c r="C370" s="329"/>
    </row>
    <row r="371" spans="3:3" x14ac:dyDescent="0.2">
      <c r="C371" s="329"/>
    </row>
    <row r="372" spans="3:3" x14ac:dyDescent="0.2">
      <c r="C372" s="329"/>
    </row>
    <row r="373" spans="3:3" x14ac:dyDescent="0.2">
      <c r="C373" s="329"/>
    </row>
    <row r="374" spans="3:3" x14ac:dyDescent="0.2">
      <c r="C374" s="329"/>
    </row>
    <row r="375" spans="3:3" x14ac:dyDescent="0.2">
      <c r="C375" s="329"/>
    </row>
    <row r="376" spans="3:3" x14ac:dyDescent="0.2">
      <c r="C376" s="329"/>
    </row>
    <row r="377" spans="3:3" x14ac:dyDescent="0.2">
      <c r="C377" s="329"/>
    </row>
    <row r="378" spans="3:3" x14ac:dyDescent="0.2">
      <c r="C378" s="329"/>
    </row>
    <row r="379" spans="3:3" x14ac:dyDescent="0.2">
      <c r="C379" s="329"/>
    </row>
    <row r="380" spans="3:3" x14ac:dyDescent="0.2">
      <c r="C380" s="329"/>
    </row>
    <row r="381" spans="3:3" x14ac:dyDescent="0.2">
      <c r="C381" s="329"/>
    </row>
    <row r="382" spans="3:3" x14ac:dyDescent="0.2">
      <c r="C382" s="329"/>
    </row>
    <row r="383" spans="3:3" x14ac:dyDescent="0.2">
      <c r="C383" s="329"/>
    </row>
    <row r="384" spans="3:3" x14ac:dyDescent="0.2">
      <c r="C384" s="329"/>
    </row>
    <row r="385" spans="3:3" x14ac:dyDescent="0.2">
      <c r="C385" s="329"/>
    </row>
    <row r="386" spans="3:3" x14ac:dyDescent="0.2">
      <c r="C386" s="329"/>
    </row>
    <row r="387" spans="3:3" x14ac:dyDescent="0.2">
      <c r="C387" s="329"/>
    </row>
    <row r="388" spans="3:3" x14ac:dyDescent="0.2">
      <c r="C388" s="329"/>
    </row>
    <row r="389" spans="3:3" x14ac:dyDescent="0.2">
      <c r="C389" s="329"/>
    </row>
    <row r="390" spans="3:3" x14ac:dyDescent="0.2">
      <c r="C390" s="329"/>
    </row>
    <row r="391" spans="3:3" x14ac:dyDescent="0.2">
      <c r="C391" s="329"/>
    </row>
    <row r="392" spans="3:3" x14ac:dyDescent="0.2">
      <c r="C392" s="329"/>
    </row>
    <row r="393" spans="3:3" x14ac:dyDescent="0.2">
      <c r="C393" s="329"/>
    </row>
    <row r="394" spans="3:3" x14ac:dyDescent="0.2">
      <c r="C394" s="329"/>
    </row>
    <row r="395" spans="3:3" x14ac:dyDescent="0.2">
      <c r="C395" s="329"/>
    </row>
    <row r="396" spans="3:3" x14ac:dyDescent="0.2">
      <c r="C396" s="329"/>
    </row>
    <row r="397" spans="3:3" x14ac:dyDescent="0.2">
      <c r="C397" s="329"/>
    </row>
    <row r="398" spans="3:3" x14ac:dyDescent="0.2">
      <c r="C398" s="329"/>
    </row>
    <row r="399" spans="3:3" x14ac:dyDescent="0.2">
      <c r="C399" s="329"/>
    </row>
    <row r="400" spans="3:3" x14ac:dyDescent="0.2">
      <c r="C400" s="329"/>
    </row>
    <row r="401" spans="3:3" x14ac:dyDescent="0.2">
      <c r="C401" s="329"/>
    </row>
    <row r="402" spans="3:3" x14ac:dyDescent="0.2">
      <c r="C402" s="329"/>
    </row>
    <row r="403" spans="3:3" x14ac:dyDescent="0.2">
      <c r="C403" s="329"/>
    </row>
    <row r="404" spans="3:3" x14ac:dyDescent="0.2">
      <c r="C404" s="329"/>
    </row>
    <row r="405" spans="3:3" x14ac:dyDescent="0.2">
      <c r="C405" s="329"/>
    </row>
    <row r="406" spans="3:3" x14ac:dyDescent="0.2">
      <c r="C406" s="329"/>
    </row>
    <row r="407" spans="3:3" x14ac:dyDescent="0.2">
      <c r="C407" s="329"/>
    </row>
    <row r="408" spans="3:3" x14ac:dyDescent="0.2">
      <c r="C408" s="329"/>
    </row>
    <row r="409" spans="3:3" x14ac:dyDescent="0.2">
      <c r="C409" s="329"/>
    </row>
    <row r="410" spans="3:3" x14ac:dyDescent="0.2">
      <c r="C410" s="329"/>
    </row>
    <row r="411" spans="3:3" x14ac:dyDescent="0.2">
      <c r="C411" s="329"/>
    </row>
    <row r="412" spans="3:3" x14ac:dyDescent="0.2">
      <c r="C412" s="329"/>
    </row>
    <row r="413" spans="3:3" x14ac:dyDescent="0.2">
      <c r="C413" s="329"/>
    </row>
    <row r="414" spans="3:3" x14ac:dyDescent="0.2">
      <c r="C414" s="329"/>
    </row>
    <row r="415" spans="3:3" x14ac:dyDescent="0.2">
      <c r="C415" s="329"/>
    </row>
    <row r="416" spans="3:3" x14ac:dyDescent="0.2">
      <c r="C416" s="329"/>
    </row>
    <row r="417" spans="3:3" x14ac:dyDescent="0.2">
      <c r="C417" s="329"/>
    </row>
    <row r="418" spans="3:3" x14ac:dyDescent="0.2">
      <c r="C418" s="329"/>
    </row>
    <row r="419" spans="3:3" x14ac:dyDescent="0.2">
      <c r="C419" s="329"/>
    </row>
    <row r="420" spans="3:3" x14ac:dyDescent="0.2">
      <c r="C420" s="329"/>
    </row>
    <row r="421" spans="3:3" x14ac:dyDescent="0.2">
      <c r="C421" s="329"/>
    </row>
    <row r="422" spans="3:3" x14ac:dyDescent="0.2">
      <c r="C422" s="329"/>
    </row>
    <row r="423" spans="3:3" x14ac:dyDescent="0.2">
      <c r="C423" s="329"/>
    </row>
    <row r="424" spans="3:3" x14ac:dyDescent="0.2">
      <c r="C424" s="329"/>
    </row>
    <row r="425" spans="3:3" x14ac:dyDescent="0.2">
      <c r="C425" s="329"/>
    </row>
    <row r="426" spans="3:3" x14ac:dyDescent="0.2">
      <c r="C426" s="329"/>
    </row>
    <row r="427" spans="3:3" x14ac:dyDescent="0.2">
      <c r="C427" s="329"/>
    </row>
    <row r="428" spans="3:3" x14ac:dyDescent="0.2">
      <c r="C428" s="329"/>
    </row>
    <row r="429" spans="3:3" x14ac:dyDescent="0.2">
      <c r="C429" s="329"/>
    </row>
    <row r="430" spans="3:3" x14ac:dyDescent="0.2">
      <c r="C430" s="329"/>
    </row>
    <row r="431" spans="3:3" x14ac:dyDescent="0.2">
      <c r="C431" s="329"/>
    </row>
    <row r="432" spans="3:3" x14ac:dyDescent="0.2">
      <c r="C432" s="329"/>
    </row>
    <row r="433" spans="3:3" x14ac:dyDescent="0.2">
      <c r="C433" s="329"/>
    </row>
    <row r="434" spans="3:3" x14ac:dyDescent="0.2">
      <c r="C434" s="329"/>
    </row>
    <row r="435" spans="3:3" x14ac:dyDescent="0.2">
      <c r="C435" s="329"/>
    </row>
    <row r="436" spans="3:3" x14ac:dyDescent="0.2">
      <c r="C436" s="329"/>
    </row>
    <row r="437" spans="3:3" x14ac:dyDescent="0.2">
      <c r="C437" s="329"/>
    </row>
    <row r="438" spans="3:3" x14ac:dyDescent="0.2">
      <c r="C438" s="329"/>
    </row>
    <row r="439" spans="3:3" x14ac:dyDescent="0.2">
      <c r="C439" s="329"/>
    </row>
    <row r="440" spans="3:3" x14ac:dyDescent="0.2">
      <c r="C440" s="329"/>
    </row>
    <row r="441" spans="3:3" x14ac:dyDescent="0.2">
      <c r="C441" s="329"/>
    </row>
    <row r="442" spans="3:3" x14ac:dyDescent="0.2">
      <c r="C442" s="329"/>
    </row>
    <row r="443" spans="3:3" x14ac:dyDescent="0.2">
      <c r="C443" s="329"/>
    </row>
    <row r="444" spans="3:3" x14ac:dyDescent="0.2">
      <c r="C444" s="329"/>
    </row>
    <row r="445" spans="3:3" x14ac:dyDescent="0.2">
      <c r="C445" s="329"/>
    </row>
    <row r="446" spans="3:3" x14ac:dyDescent="0.2">
      <c r="C446" s="329"/>
    </row>
    <row r="447" spans="3:3" x14ac:dyDescent="0.2">
      <c r="C447" s="329"/>
    </row>
    <row r="448" spans="3:3" x14ac:dyDescent="0.2">
      <c r="C448" s="329"/>
    </row>
    <row r="449" spans="3:3" x14ac:dyDescent="0.2">
      <c r="C449" s="329"/>
    </row>
    <row r="450" spans="3:3" x14ac:dyDescent="0.2">
      <c r="C450" s="329"/>
    </row>
    <row r="451" spans="3:3" x14ac:dyDescent="0.2">
      <c r="C451" s="329"/>
    </row>
    <row r="452" spans="3:3" x14ac:dyDescent="0.2">
      <c r="C452" s="329"/>
    </row>
    <row r="453" spans="3:3" x14ac:dyDescent="0.2">
      <c r="C453" s="329"/>
    </row>
    <row r="454" spans="3:3" x14ac:dyDescent="0.2">
      <c r="C454" s="329"/>
    </row>
    <row r="455" spans="3:3" x14ac:dyDescent="0.2">
      <c r="C455" s="329"/>
    </row>
    <row r="456" spans="3:3" x14ac:dyDescent="0.2">
      <c r="C456" s="329"/>
    </row>
    <row r="457" spans="3:3" x14ac:dyDescent="0.2">
      <c r="C457" s="329"/>
    </row>
    <row r="458" spans="3:3" x14ac:dyDescent="0.2">
      <c r="C458" s="329"/>
    </row>
    <row r="459" spans="3:3" x14ac:dyDescent="0.2">
      <c r="C459" s="329"/>
    </row>
    <row r="460" spans="3:3" x14ac:dyDescent="0.2">
      <c r="C460" s="329"/>
    </row>
    <row r="461" spans="3:3" x14ac:dyDescent="0.2">
      <c r="C461" s="329"/>
    </row>
    <row r="462" spans="3:3" x14ac:dyDescent="0.2">
      <c r="C462" s="329"/>
    </row>
    <row r="463" spans="3:3" x14ac:dyDescent="0.2">
      <c r="C463" s="329"/>
    </row>
    <row r="464" spans="3:3" x14ac:dyDescent="0.2">
      <c r="C464" s="329"/>
    </row>
    <row r="465" spans="3:3" x14ac:dyDescent="0.2">
      <c r="C465" s="329"/>
    </row>
    <row r="466" spans="3:3" x14ac:dyDescent="0.2">
      <c r="C466" s="329"/>
    </row>
    <row r="467" spans="3:3" x14ac:dyDescent="0.2">
      <c r="C467" s="329"/>
    </row>
    <row r="468" spans="3:3" x14ac:dyDescent="0.2">
      <c r="C468" s="329"/>
    </row>
    <row r="469" spans="3:3" x14ac:dyDescent="0.2">
      <c r="C469" s="329"/>
    </row>
    <row r="470" spans="3:3" x14ac:dyDescent="0.2">
      <c r="C470" s="329"/>
    </row>
    <row r="471" spans="3:3" x14ac:dyDescent="0.2">
      <c r="C471" s="329"/>
    </row>
    <row r="472" spans="3:3" x14ac:dyDescent="0.2">
      <c r="C472" s="329"/>
    </row>
    <row r="473" spans="3:3" x14ac:dyDescent="0.2">
      <c r="C473" s="329"/>
    </row>
    <row r="474" spans="3:3" x14ac:dyDescent="0.2">
      <c r="C474" s="329"/>
    </row>
    <row r="475" spans="3:3" x14ac:dyDescent="0.2">
      <c r="C475" s="329"/>
    </row>
    <row r="476" spans="3:3" x14ac:dyDescent="0.2">
      <c r="C476" s="329"/>
    </row>
    <row r="477" spans="3:3" x14ac:dyDescent="0.2">
      <c r="C477" s="329"/>
    </row>
    <row r="478" spans="3:3" x14ac:dyDescent="0.2">
      <c r="C478" s="329"/>
    </row>
    <row r="479" spans="3:3" x14ac:dyDescent="0.2">
      <c r="C479" s="329"/>
    </row>
    <row r="480" spans="3:3" x14ac:dyDescent="0.2">
      <c r="C480" s="329"/>
    </row>
    <row r="481" spans="3:3" x14ac:dyDescent="0.2">
      <c r="C481" s="329"/>
    </row>
    <row r="482" spans="3:3" x14ac:dyDescent="0.2">
      <c r="C482" s="329"/>
    </row>
    <row r="483" spans="3:3" x14ac:dyDescent="0.2">
      <c r="C483" s="329"/>
    </row>
    <row r="484" spans="3:3" x14ac:dyDescent="0.2">
      <c r="C484" s="329"/>
    </row>
    <row r="485" spans="3:3" x14ac:dyDescent="0.2">
      <c r="C485" s="329"/>
    </row>
    <row r="486" spans="3:3" x14ac:dyDescent="0.2">
      <c r="C486" s="329"/>
    </row>
    <row r="487" spans="3:3" x14ac:dyDescent="0.2">
      <c r="C487" s="329"/>
    </row>
    <row r="488" spans="3:3" x14ac:dyDescent="0.2">
      <c r="C488" s="329"/>
    </row>
    <row r="489" spans="3:3" x14ac:dyDescent="0.2">
      <c r="C489" s="329"/>
    </row>
    <row r="490" spans="3:3" x14ac:dyDescent="0.2">
      <c r="C490" s="329"/>
    </row>
    <row r="491" spans="3:3" x14ac:dyDescent="0.2">
      <c r="C491" s="329"/>
    </row>
    <row r="492" spans="3:3" x14ac:dyDescent="0.2">
      <c r="C492" s="329"/>
    </row>
    <row r="493" spans="3:3" x14ac:dyDescent="0.2">
      <c r="C493" s="329"/>
    </row>
    <row r="494" spans="3:3" x14ac:dyDescent="0.2">
      <c r="C494" s="329"/>
    </row>
    <row r="495" spans="3:3" x14ac:dyDescent="0.2">
      <c r="C495" s="329"/>
    </row>
    <row r="496" spans="3:3" x14ac:dyDescent="0.2">
      <c r="C496" s="329"/>
    </row>
    <row r="497" spans="3:3" x14ac:dyDescent="0.2">
      <c r="C497" s="329"/>
    </row>
    <row r="498" spans="3:3" x14ac:dyDescent="0.2">
      <c r="C498" s="329"/>
    </row>
    <row r="499" spans="3:3" x14ac:dyDescent="0.2">
      <c r="C499" s="329"/>
    </row>
    <row r="500" spans="3:3" x14ac:dyDescent="0.2">
      <c r="C500" s="329"/>
    </row>
    <row r="501" spans="3:3" x14ac:dyDescent="0.2">
      <c r="C501" s="329"/>
    </row>
    <row r="502" spans="3:3" x14ac:dyDescent="0.2">
      <c r="C502" s="329"/>
    </row>
    <row r="503" spans="3:3" x14ac:dyDescent="0.2">
      <c r="C503" s="329"/>
    </row>
    <row r="504" spans="3:3" x14ac:dyDescent="0.2">
      <c r="C504" s="329"/>
    </row>
    <row r="505" spans="3:3" x14ac:dyDescent="0.2">
      <c r="C505" s="329"/>
    </row>
    <row r="506" spans="3:3" x14ac:dyDescent="0.2">
      <c r="C506" s="329"/>
    </row>
    <row r="507" spans="3:3" x14ac:dyDescent="0.2">
      <c r="C507" s="329"/>
    </row>
    <row r="508" spans="3:3" x14ac:dyDescent="0.2">
      <c r="C508" s="329"/>
    </row>
    <row r="509" spans="3:3" x14ac:dyDescent="0.2">
      <c r="C509" s="329"/>
    </row>
    <row r="510" spans="3:3" x14ac:dyDescent="0.2">
      <c r="C510" s="329"/>
    </row>
    <row r="511" spans="3:3" x14ac:dyDescent="0.2">
      <c r="C511" s="329"/>
    </row>
    <row r="512" spans="3:3" x14ac:dyDescent="0.2">
      <c r="C512" s="329"/>
    </row>
    <row r="513" spans="3:3" x14ac:dyDescent="0.2">
      <c r="C513" s="329"/>
    </row>
    <row r="514" spans="3:3" x14ac:dyDescent="0.2">
      <c r="C514" s="329"/>
    </row>
    <row r="515" spans="3:3" x14ac:dyDescent="0.2">
      <c r="C515" s="329"/>
    </row>
    <row r="516" spans="3:3" x14ac:dyDescent="0.2">
      <c r="C516" s="329"/>
    </row>
    <row r="517" spans="3:3" x14ac:dyDescent="0.2">
      <c r="C517" s="329"/>
    </row>
    <row r="518" spans="3:3" x14ac:dyDescent="0.2">
      <c r="C518" s="329"/>
    </row>
    <row r="519" spans="3:3" x14ac:dyDescent="0.2">
      <c r="C519" s="329"/>
    </row>
    <row r="520" spans="3:3" x14ac:dyDescent="0.2">
      <c r="C520" s="329"/>
    </row>
    <row r="521" spans="3:3" x14ac:dyDescent="0.2">
      <c r="C521" s="329"/>
    </row>
  </sheetData>
  <pageMargins left="0.35416666666666702" right="0.35416666666666702" top="0.39374999999999999" bottom="0.51180555555555496" header="0.51180555555555496" footer="0.51180555555555496"/>
  <pageSetup paperSize="9" firstPageNumber="0" fitToHeight="0" orientation="landscape" horizontalDpi="300" verticalDpi="300"/>
  <headerFooter>
    <oddFooter>&amp;RPage &amp;P</oddFooter>
  </headerFooter>
  <rowBreaks count="1" manualBreakCount="1">
    <brk id="5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5"/>
  <sheetViews>
    <sheetView workbookViewId="0">
      <selection activeCell="H25" sqref="H25"/>
    </sheetView>
  </sheetViews>
  <sheetFormatPr baseColWidth="10" defaultColWidth="11" defaultRowHeight="12.75" x14ac:dyDescent="0.2"/>
  <cols>
    <col min="1" max="1" width="47.7109375" customWidth="1"/>
    <col min="2" max="5" width="17.140625" customWidth="1"/>
  </cols>
  <sheetData>
    <row r="1" spans="1:6" x14ac:dyDescent="0.2">
      <c r="A1" s="33" t="s">
        <v>19</v>
      </c>
      <c r="B1" s="35" t="s">
        <v>0</v>
      </c>
      <c r="C1" s="35"/>
      <c r="D1" s="34" t="str">
        <f>Coordonnées!C1</f>
        <v>GOUVY</v>
      </c>
      <c r="E1" s="35" t="s">
        <v>6</v>
      </c>
      <c r="F1" s="36">
        <f>Coordonnées!E1</f>
        <v>82037</v>
      </c>
    </row>
    <row r="2" spans="1:6" x14ac:dyDescent="0.2">
      <c r="A2" s="37"/>
      <c r="B2" s="31"/>
      <c r="C2" s="31"/>
      <c r="D2" s="38"/>
      <c r="E2" s="38" t="s">
        <v>7</v>
      </c>
      <c r="F2" s="330">
        <f>Coordonnées!E2</f>
        <v>2024</v>
      </c>
    </row>
    <row r="3" spans="1:6" x14ac:dyDescent="0.2">
      <c r="A3" s="18"/>
      <c r="B3" s="18"/>
      <c r="C3" s="18"/>
      <c r="D3" s="18"/>
      <c r="E3" s="18"/>
      <c r="F3" s="18"/>
    </row>
    <row r="4" spans="1:6" x14ac:dyDescent="0.2">
      <c r="A4" s="331" t="s">
        <v>532</v>
      </c>
      <c r="B4" s="187"/>
      <c r="C4" s="318"/>
      <c r="D4" s="18"/>
      <c r="E4" s="18"/>
      <c r="F4" s="18"/>
    </row>
    <row r="5" spans="1:6" ht="26.45" customHeight="1" x14ac:dyDescent="0.2">
      <c r="A5" s="187" t="s">
        <v>533</v>
      </c>
      <c r="B5" s="332">
        <f>'Carte Identité'!$C$12</f>
        <v>5403</v>
      </c>
      <c r="C5" s="333">
        <f>'Carte Identité'!$C$13</f>
        <v>5487</v>
      </c>
      <c r="D5" s="332">
        <f>'Carte Identité'!$C$14</f>
        <v>5473</v>
      </c>
      <c r="E5" s="332">
        <f>'Carte Identité'!$C$15</f>
        <v>5465</v>
      </c>
      <c r="F5" s="18"/>
    </row>
    <row r="6" spans="1:6" s="42" customFormat="1" ht="15" customHeight="1" x14ac:dyDescent="0.2">
      <c r="A6" s="114" t="s">
        <v>534</v>
      </c>
      <c r="B6" s="334">
        <f>C6-1</f>
        <v>2021</v>
      </c>
      <c r="C6" s="334">
        <f>D6-1</f>
        <v>2022</v>
      </c>
      <c r="D6" s="152">
        <f>E6-1</f>
        <v>2023</v>
      </c>
      <c r="E6" s="334">
        <f>F2</f>
        <v>2024</v>
      </c>
      <c r="F6" s="41"/>
    </row>
    <row r="7" spans="1:6" s="42" customFormat="1" ht="15" customHeight="1" x14ac:dyDescent="0.2">
      <c r="A7" s="252" t="s">
        <v>535</v>
      </c>
      <c r="B7" s="335">
        <f>IF(B5=0,"",'Résultat Budgétaire'!B15/B5)</f>
        <v>182.39351841569498</v>
      </c>
      <c r="C7" s="335">
        <f>IF(C5=0,"",'Résultat Budgétaire'!C15/C5)</f>
        <v>169.53591762347367</v>
      </c>
      <c r="D7" s="335">
        <f>IF(D5=0,"",'Résultat Budgétaire'!D15/D5)</f>
        <v>312.07903343687195</v>
      </c>
      <c r="E7" s="335">
        <f>IF(E5=0,"",'Résultat Budgétaire'!E15/E5)</f>
        <v>174.81982799634036</v>
      </c>
      <c r="F7" s="41"/>
    </row>
    <row r="8" spans="1:6" s="42" customFormat="1" ht="15" customHeight="1" x14ac:dyDescent="0.2">
      <c r="A8" s="253" t="s">
        <v>536</v>
      </c>
      <c r="B8" s="335">
        <f>IF(B5=0,"",'Résultat Budgétaire'!B17/B5)</f>
        <v>430.76709235609849</v>
      </c>
      <c r="C8" s="335">
        <f>IF(C5=0,"",'Résultat Budgétaire'!C17/C5)</f>
        <v>360.07920539456899</v>
      </c>
      <c r="D8" s="335">
        <f>IF(D5=0,"",'Résultat Budgétaire'!D17/D5)</f>
        <v>568.53714050794815</v>
      </c>
      <c r="E8" s="335">
        <f>IF(E5=0,"",'Résultat Budgétaire'!E17/E5)</f>
        <v>497.98613174748397</v>
      </c>
      <c r="F8" s="41"/>
    </row>
    <row r="9" spans="1:6" s="42" customFormat="1" ht="15" customHeight="1" x14ac:dyDescent="0.2">
      <c r="A9" s="336" t="s">
        <v>537</v>
      </c>
      <c r="B9" s="451" t="s">
        <v>538</v>
      </c>
      <c r="C9" s="451"/>
      <c r="D9" s="451"/>
      <c r="E9" s="451"/>
      <c r="F9" s="41"/>
    </row>
    <row r="10" spans="1:6" s="42" customFormat="1" ht="15" customHeight="1" x14ac:dyDescent="0.2">
      <c r="A10" s="253" t="s">
        <v>539</v>
      </c>
      <c r="B10" s="335">
        <f>IF(B5=0,"",'Recettes budgétaires ordinaires'!B54/B5)</f>
        <v>1862.2227392189523</v>
      </c>
      <c r="C10" s="335">
        <f>IF(C5=0,"",'Recettes budgétaires ordinaires'!C54/C5)</f>
        <v>2090.5089010388192</v>
      </c>
      <c r="D10" s="335">
        <f>IF(D5=0,"",'Recettes budgétaires ordinaires'!D54/D5)</f>
        <v>2321.35833546501</v>
      </c>
      <c r="E10" s="335">
        <f>IF(E5=0,"",'Recettes budgétaires ordinaires'!E54/E5)</f>
        <v>2347.6393357731013</v>
      </c>
      <c r="F10" s="41"/>
    </row>
    <row r="11" spans="1:6" s="42" customFormat="1" ht="15" customHeight="1" x14ac:dyDescent="0.2">
      <c r="A11" s="337" t="s">
        <v>540</v>
      </c>
      <c r="B11" s="335">
        <f>IF(B5=0,"",'Recettes budgétaires ordinaires'!B14/B5)</f>
        <v>445.826886914677</v>
      </c>
      <c r="C11" s="335">
        <f>IF(C5=0,"",'Recettes budgétaires ordinaires'!C14/C5)</f>
        <v>444.71904866047021</v>
      </c>
      <c r="D11" s="335">
        <f>IF(D5=0,"",'Recettes budgétaires ordinaires'!D14/D5)</f>
        <v>481.13279919605338</v>
      </c>
      <c r="E11" s="335">
        <f>IF(E5=0,"",'Recettes budgétaires ordinaires'!E14/E5)</f>
        <v>512.39441171088743</v>
      </c>
      <c r="F11" s="41"/>
    </row>
    <row r="12" spans="1:6" s="42" customFormat="1" ht="15" customHeight="1" x14ac:dyDescent="0.2">
      <c r="A12" s="253" t="s">
        <v>541</v>
      </c>
      <c r="B12" s="335">
        <f>IF(B5=0,"",'Recettes budgétaires ordinaires'!B43/B5)</f>
        <v>1408.3845308162133</v>
      </c>
      <c r="C12" s="335">
        <f>IF(C5=0,"",'Recettes budgétaires ordinaires'!C43/C5)</f>
        <v>1560.7733825405505</v>
      </c>
      <c r="D12" s="335">
        <f>IF(D5=0,"",'Recettes budgétaires ordinaires'!D43/D5)</f>
        <v>1822.1729545039284</v>
      </c>
      <c r="E12" s="335">
        <f>IF(E5=0,"",'Recettes budgétaires ordinaires'!E43/E5)</f>
        <v>1764.5922836230559</v>
      </c>
      <c r="F12" s="41"/>
    </row>
    <row r="13" spans="1:6" s="42" customFormat="1" ht="15" customHeight="1" x14ac:dyDescent="0.2">
      <c r="A13" s="253" t="s">
        <v>542</v>
      </c>
      <c r="B13" s="335">
        <f>IF(B5=0,"",'Recettes budgétaires ordinaires'!B52/B5)</f>
        <v>6.9748602628169536</v>
      </c>
      <c r="C13" s="335">
        <f>IF(C5=0,"",'Recettes budgétaires ordinaires'!C52/C5)</f>
        <v>6.4853963914707498</v>
      </c>
      <c r="D13" s="335">
        <f>IF(D5=0,"",'Recettes budgétaires ordinaires'!D52/D5)</f>
        <v>16.956290882514161</v>
      </c>
      <c r="E13" s="335">
        <f>IF(E5=0,"",'Recettes budgétaires ordinaires'!E52/E5)</f>
        <v>60.186034766697162</v>
      </c>
      <c r="F13" s="41"/>
    </row>
    <row r="14" spans="1:6" s="42" customFormat="1" ht="15" customHeight="1" x14ac:dyDescent="0.2">
      <c r="A14" s="253"/>
      <c r="B14" s="452"/>
      <c r="C14" s="452"/>
      <c r="D14" s="452"/>
      <c r="E14" s="452"/>
      <c r="F14" s="41"/>
    </row>
    <row r="15" spans="1:6" s="42" customFormat="1" ht="15" customHeight="1" x14ac:dyDescent="0.2">
      <c r="A15" s="253" t="s">
        <v>543</v>
      </c>
      <c r="B15" s="335">
        <f>IF(B5=0,"",'Recettes budgétaires ordinaires'!B20/B5)</f>
        <v>244.64529150471961</v>
      </c>
      <c r="C15" s="335">
        <f>IF(C5=0,"",'Recettes budgétaires ordinaires'!C20/C5)</f>
        <v>248.29836522689993</v>
      </c>
      <c r="D15" s="335">
        <f>IF(D5=0,"",'Recettes budgétaires ordinaires'!D20/D5)</f>
        <v>318.9952859492052</v>
      </c>
      <c r="E15" s="335">
        <f>IF(E5=0,"",'Recettes budgétaires ordinaires'!E20/E5)</f>
        <v>328.96098993595609</v>
      </c>
      <c r="F15" s="41"/>
    </row>
    <row r="16" spans="1:6" s="42" customFormat="1" ht="15" customHeight="1" x14ac:dyDescent="0.2">
      <c r="A16" s="253" t="s">
        <v>544</v>
      </c>
      <c r="B16" s="335">
        <f>IF(B5=0,"",'Recettes budgétaires ordinaires'!B21/B5)</f>
        <v>155.2308273181566</v>
      </c>
      <c r="C16" s="335">
        <f>IF(C5=0,"",'Recettes budgétaires ordinaires'!C21/C5)</f>
        <v>157.74515764534354</v>
      </c>
      <c r="D16" s="335">
        <f>IF(D5=0,"",'Recettes budgétaires ordinaires'!D21/D5)</f>
        <v>227.01163712771788</v>
      </c>
      <c r="E16" s="335">
        <f>IF(E5=0,"",'Recettes budgétaires ordinaires'!E21/E5)</f>
        <v>196.89197804208598</v>
      </c>
      <c r="F16" s="41"/>
    </row>
    <row r="17" spans="1:6" s="42" customFormat="1" ht="15" customHeight="1" x14ac:dyDescent="0.2">
      <c r="A17" s="253" t="s">
        <v>545</v>
      </c>
      <c r="B17" s="335">
        <f>IF(B5=0,"",'Recettes budgétaires ordinaires'!B29/B5)</f>
        <v>140.76690172126595</v>
      </c>
      <c r="C17" s="335">
        <f>IF(C5=0,"",'Recettes budgétaires ordinaires'!C29/C5)</f>
        <v>145.6586276653909</v>
      </c>
      <c r="D17" s="335">
        <f>IF(D5=0,"",'Recettes budgétaires ordinaires'!D29/D5)</f>
        <v>149.15627991960534</v>
      </c>
      <c r="E17" s="335">
        <f>IF(E5=0,"",'Recettes budgétaires ordinaires'!E29/E5)</f>
        <v>151.15228179322963</v>
      </c>
      <c r="F17" s="41"/>
    </row>
    <row r="18" spans="1:6" s="42" customFormat="1" ht="15" customHeight="1" x14ac:dyDescent="0.2">
      <c r="A18" s="253" t="s">
        <v>546</v>
      </c>
      <c r="B18" s="338">
        <f>SUM(B15:B17)</f>
        <v>540.64302054414213</v>
      </c>
      <c r="C18" s="338">
        <f>SUM(C15:C17)</f>
        <v>551.70215053763434</v>
      </c>
      <c r="D18" s="338">
        <f>SUM(D15:D17)</f>
        <v>695.16320299652841</v>
      </c>
      <c r="E18" s="338">
        <f>SUM(E15:E17)</f>
        <v>677.00524977127179</v>
      </c>
      <c r="F18" s="41"/>
    </row>
    <row r="19" spans="1:6" s="42" customFormat="1" ht="15" customHeight="1" x14ac:dyDescent="0.2">
      <c r="A19" s="253" t="s">
        <v>547</v>
      </c>
      <c r="B19" s="335">
        <f>IF('Recettes budgétaires ordinaires'!B54=0,"",'Recettes budgétaires ordinaires'!B30/'Recettes budgétaires ordinaires'!B54)</f>
        <v>0.29869635030805564</v>
      </c>
      <c r="C19" s="335">
        <f>IF('Recettes budgétaires ordinaires'!C54=0,"",'Recettes budgétaires ordinaires'!C30/'Recettes budgétaires ordinaires'!C54)</f>
        <v>0.27170579482263729</v>
      </c>
      <c r="D19" s="335">
        <f>IF('Recettes budgétaires ordinaires'!D54=0,"",'Recettes budgétaires ordinaires'!D30/'Recettes budgétaires ordinaires'!D54)</f>
        <v>0.30692723611436512</v>
      </c>
      <c r="E19" s="335">
        <f>IF('Recettes budgétaires ordinaires'!E54=0,"",'Recettes budgétaires ordinaires'!E30/'Recettes budgétaires ordinaires'!E54)</f>
        <v>0.29616057280836411</v>
      </c>
      <c r="F19" s="41"/>
    </row>
    <row r="20" spans="1:6" s="42" customFormat="1" ht="15" customHeight="1" x14ac:dyDescent="0.2">
      <c r="A20" s="253"/>
      <c r="B20" s="339"/>
      <c r="C20" s="267"/>
      <c r="D20" s="41"/>
      <c r="E20" s="41"/>
      <c r="F20" s="41"/>
    </row>
    <row r="21" spans="1:6" s="42" customFormat="1" ht="15" customHeight="1" x14ac:dyDescent="0.2">
      <c r="A21" s="336" t="s">
        <v>548</v>
      </c>
      <c r="B21" s="453" t="s">
        <v>549</v>
      </c>
      <c r="C21" s="453"/>
      <c r="D21" s="453"/>
      <c r="E21" s="453"/>
      <c r="F21" s="41"/>
    </row>
    <row r="22" spans="1:6" s="42" customFormat="1" ht="15" customHeight="1" x14ac:dyDescent="0.2">
      <c r="A22" s="253" t="s">
        <v>550</v>
      </c>
      <c r="B22" s="335">
        <f>IF(B5=0,"",'Dépenses budgétaires ordinaires'!B58/B5)</f>
        <v>1679.8292208032576</v>
      </c>
      <c r="C22" s="335">
        <f>IF(C5=0,"",'Dépenses budgétaires ordinaires'!C58/C5)</f>
        <v>1920.9729834153454</v>
      </c>
      <c r="D22" s="335">
        <f>IF(D5=0,"",'Dépenses budgétaires ordinaires'!D58/D5)</f>
        <v>2009.2793020281381</v>
      </c>
      <c r="E22" s="335">
        <f>IF(E5=0,"",'Dépenses budgétaires ordinaires'!E58/E5)</f>
        <v>2172.8195077767614</v>
      </c>
      <c r="F22" s="41"/>
    </row>
    <row r="23" spans="1:6" s="42" customFormat="1" ht="15" customHeight="1" x14ac:dyDescent="0.2">
      <c r="A23" s="253" t="s">
        <v>551</v>
      </c>
      <c r="B23" s="335">
        <f>IF(B5=0,"",'Dépenses budgétaires ordinaires'!B46/ratios!B5)</f>
        <v>315.62531371460301</v>
      </c>
      <c r="C23" s="335">
        <f>IF(C5=0,"",'Dépenses budgétaires ordinaires'!C46/ratios!C5)</f>
        <v>298.59086386003281</v>
      </c>
      <c r="D23" s="335">
        <f>IF(D5=0,"",'Dépenses budgétaires ordinaires'!D46/ratios!D5)</f>
        <v>316.15390462269323</v>
      </c>
      <c r="E23" s="335">
        <f>IF(E5=0,"",'Dépenses budgétaires ordinaires'!E46/ratios!E5)</f>
        <v>344.60064409881062</v>
      </c>
      <c r="F23" s="41"/>
    </row>
    <row r="24" spans="1:6" s="42" customFormat="1" ht="15" customHeight="1" x14ac:dyDescent="0.2">
      <c r="A24" s="253" t="s">
        <v>552</v>
      </c>
      <c r="B24" s="335">
        <f>IF(B5=0,"",'Dépenses budgétaires ordinaires'!B34/ratios!B5)</f>
        <v>474.72790671848969</v>
      </c>
      <c r="C24" s="335">
        <f>IF(C5=0,"",'Dépenses budgétaires ordinaires'!C34/ratios!C5)</f>
        <v>530.43128485511204</v>
      </c>
      <c r="D24" s="335">
        <f>IF(D5=0,"",'Dépenses budgétaires ordinaires'!D34/ratios!D5)</f>
        <v>599.38286680065778</v>
      </c>
      <c r="E24" s="335">
        <f>IF(E5=0,"",'Dépenses budgétaires ordinaires'!E34/ratios!E5)</f>
        <v>600.7369935956084</v>
      </c>
      <c r="F24" s="41"/>
    </row>
    <row r="25" spans="1:6" s="42" customFormat="1" ht="15" customHeight="1" x14ac:dyDescent="0.2">
      <c r="A25" s="253" t="s">
        <v>553</v>
      </c>
      <c r="B25" s="335">
        <f>IF(B5=0,"",'dépenses de personnel'!D9/B5)</f>
        <v>628.24207847492141</v>
      </c>
      <c r="C25" s="335">
        <f>IF(C5=0,"",'dépenses de personnel'!D10/C5)</f>
        <v>634.71975578640433</v>
      </c>
      <c r="D25" s="335">
        <f>IF(D5=0,"",'dépenses de personnel'!D11/D5)</f>
        <v>710.49706742188926</v>
      </c>
      <c r="E25" s="335">
        <f>IF(E5=0,"",'dépenses de personnel'!D12/E5)</f>
        <v>753.63190667886556</v>
      </c>
      <c r="F25" s="41"/>
    </row>
    <row r="26" spans="1:6" s="42" customFormat="1" ht="15" customHeight="1" x14ac:dyDescent="0.2">
      <c r="A26" s="253" t="s">
        <v>554</v>
      </c>
      <c r="B26" s="335">
        <f>IF(B5=0,"",'Dépenses budgétaires ordinaires'!B56/ratios!B5)</f>
        <v>207.60017582824358</v>
      </c>
      <c r="C26" s="335">
        <f>IF(C5=0,"",'Dépenses budgétaires ordinaires'!C56/ratios!C5)</f>
        <v>219.85648077273555</v>
      </c>
      <c r="D26" s="335">
        <f>IF(D5=0,"",'Dépenses budgétaires ordinaires'!D56/ratios!D5)</f>
        <v>223.8020317924356</v>
      </c>
      <c r="E26" s="335">
        <f>IF(E5=0,"",'Dépenses budgétaires ordinaires'!E56/ratios!E5)</f>
        <v>207.48724794144556</v>
      </c>
      <c r="F26" s="41"/>
    </row>
    <row r="27" spans="1:6" s="42" customFormat="1" ht="15" customHeight="1" x14ac:dyDescent="0.2">
      <c r="A27" s="253" t="s">
        <v>555</v>
      </c>
      <c r="B27" s="335">
        <f>IF('Dépenses budgétaires ordinaires'!B58=0,"",'Recettes budgétaires ordinaires'!B30/'Dépenses budgétaires ordinaires'!B58)</f>
        <v>0.33112838422907637</v>
      </c>
      <c r="C27" s="335">
        <f>IF('Dépenses budgétaires ordinaires'!C58=0,"",'Recettes budgétaires ordinaires'!C30/'Dépenses budgétaires ordinaires'!C58)</f>
        <v>0.2956852529652359</v>
      </c>
      <c r="D27" s="335">
        <f>IF('Dépenses budgétaires ordinaires'!D58=0,"",'Recettes budgétaires ordinaires'!D30/'Dépenses budgétaires ordinaires'!D58)</f>
        <v>0.35459883412731291</v>
      </c>
      <c r="E27" s="335">
        <f>IF('Dépenses budgétaires ordinaires'!E58=0,"",'Recettes budgétaires ordinaires'!E30/'Dépenses budgétaires ordinaires'!E58)</f>
        <v>0.31998893968943648</v>
      </c>
      <c r="F27" s="41"/>
    </row>
    <row r="28" spans="1:6" s="42" customFormat="1" ht="15" customHeight="1" x14ac:dyDescent="0.2">
      <c r="A28" s="253"/>
      <c r="B28" s="339"/>
      <c r="C28" s="267"/>
      <c r="D28" s="41"/>
      <c r="E28" s="41"/>
      <c r="F28" s="41"/>
    </row>
    <row r="29" spans="1:6" s="42" customFormat="1" ht="15" customHeight="1" x14ac:dyDescent="0.2">
      <c r="A29" s="253" t="s">
        <v>556</v>
      </c>
      <c r="B29" s="335">
        <f>IF('Carte Identité'!$C$21=0,"",'Dépenses budgétaires ordinaires'!B27/'Carte Identité'!$C$21)</f>
        <v>108.75168748045832</v>
      </c>
      <c r="C29" s="335">
        <f>IF('Carte Identité'!$C$21=0,"",'Dépenses budgétaires ordinaires'!C27/'Carte Identité'!$C$21)</f>
        <v>126.90588732964264</v>
      </c>
      <c r="D29" s="335">
        <f>IF('Carte Identité'!$C$21=0,"",'Dépenses budgétaires ordinaires'!D27/'Carte Identité'!$C$21)</f>
        <v>122.66241194754555</v>
      </c>
      <c r="E29" s="335">
        <f>IF('Carte Identité'!$C$21=0,"",'Dépenses budgétaires ordinaires'!E27/'Carte Identité'!$C$21)</f>
        <v>103.77554210884479</v>
      </c>
      <c r="F29" s="41"/>
    </row>
    <row r="30" spans="1:6" s="42" customFormat="1" ht="15" customHeight="1" x14ac:dyDescent="0.2">
      <c r="A30" s="340" t="s">
        <v>557</v>
      </c>
      <c r="B30" s="335">
        <f>IF('Carte Identité'!$C$21=0,"",'Investissements extraordinaires'!G11/'Carte Identité'!$C$21)</f>
        <v>534.33289805227048</v>
      </c>
      <c r="C30" s="335">
        <f>IF('Carte Identité'!$C$21=0,"",'Investissements extraordinaires'!H11/'Carte Identité'!$C$21)</f>
        <v>2927.8203086204039</v>
      </c>
      <c r="D30" s="335">
        <f>IF('Carte Identité'!$C$21=0,"",'Investissements extraordinaires'!I11/'Carte Identité'!$C$21)</f>
        <v>2580.4135844475913</v>
      </c>
      <c r="E30" s="335">
        <f>IF('Carte Identité'!$C$21=0,"",'Investissements extraordinaires'!J11/'Carte Identité'!$C$21)</f>
        <v>3533.1998123999924</v>
      </c>
      <c r="F30" s="41"/>
    </row>
    <row r="31" spans="1:6" x14ac:dyDescent="0.2">
      <c r="A31" s="18"/>
      <c r="B31" s="187"/>
      <c r="C31" s="318"/>
      <c r="D31" s="18"/>
      <c r="E31" s="18"/>
      <c r="F31" s="18"/>
    </row>
    <row r="32" spans="1:6" x14ac:dyDescent="0.2">
      <c r="A32" s="79"/>
      <c r="B32" s="76"/>
      <c r="C32" s="341"/>
    </row>
    <row r="33" spans="1:3" x14ac:dyDescent="0.2">
      <c r="A33" s="79"/>
      <c r="B33" s="76"/>
      <c r="C33" s="341"/>
    </row>
    <row r="34" spans="1:3" x14ac:dyDescent="0.2">
      <c r="A34" s="79"/>
      <c r="B34" s="76"/>
      <c r="C34" s="341"/>
    </row>
    <row r="35" spans="1:3" x14ac:dyDescent="0.2">
      <c r="A35" s="79"/>
      <c r="B35" s="76"/>
      <c r="C35" s="341"/>
    </row>
    <row r="36" spans="1:3" x14ac:dyDescent="0.2">
      <c r="A36" s="79"/>
      <c r="B36" s="76"/>
      <c r="C36" s="341"/>
    </row>
    <row r="37" spans="1:3" x14ac:dyDescent="0.2">
      <c r="A37" s="79"/>
      <c r="B37" s="76"/>
      <c r="C37" s="341"/>
    </row>
    <row r="38" spans="1:3" x14ac:dyDescent="0.2">
      <c r="A38" s="79"/>
      <c r="B38" s="76"/>
      <c r="C38" s="341"/>
    </row>
    <row r="39" spans="1:3" x14ac:dyDescent="0.2">
      <c r="A39" s="79"/>
      <c r="B39" s="76"/>
      <c r="C39" s="341"/>
    </row>
    <row r="40" spans="1:3" x14ac:dyDescent="0.2">
      <c r="A40" s="79"/>
      <c r="B40" s="76"/>
      <c r="C40" s="341"/>
    </row>
    <row r="41" spans="1:3" x14ac:dyDescent="0.2">
      <c r="A41" s="79"/>
      <c r="B41" s="76"/>
      <c r="C41" s="341"/>
    </row>
    <row r="42" spans="1:3" x14ac:dyDescent="0.2">
      <c r="A42" s="79"/>
      <c r="B42" s="76"/>
      <c r="C42" s="341"/>
    </row>
    <row r="43" spans="1:3" x14ac:dyDescent="0.2">
      <c r="A43" s="79"/>
      <c r="B43" s="76"/>
      <c r="C43" s="341"/>
    </row>
    <row r="44" spans="1:3" x14ac:dyDescent="0.2">
      <c r="A44" s="79"/>
      <c r="B44" s="76"/>
      <c r="C44" s="341"/>
    </row>
    <row r="45" spans="1:3" x14ac:dyDescent="0.2">
      <c r="A45" s="79"/>
      <c r="B45" s="76"/>
      <c r="C45" s="341"/>
    </row>
    <row r="46" spans="1:3" x14ac:dyDescent="0.2">
      <c r="A46" s="79"/>
      <c r="B46" s="76"/>
      <c r="C46" s="341"/>
    </row>
    <row r="47" spans="1:3" x14ac:dyDescent="0.2">
      <c r="A47" s="79"/>
      <c r="B47" s="76"/>
      <c r="C47" s="341"/>
    </row>
    <row r="48" spans="1:3" x14ac:dyDescent="0.2">
      <c r="A48" s="79"/>
      <c r="B48" s="76"/>
      <c r="C48" s="341"/>
    </row>
    <row r="49" spans="1:3" x14ac:dyDescent="0.2">
      <c r="A49" s="79"/>
      <c r="B49" s="76"/>
      <c r="C49" s="341"/>
    </row>
    <row r="50" spans="1:3" x14ac:dyDescent="0.2">
      <c r="A50" s="79"/>
      <c r="B50" s="76"/>
      <c r="C50" s="341"/>
    </row>
    <row r="51" spans="1:3" x14ac:dyDescent="0.2">
      <c r="A51" s="79"/>
      <c r="B51" s="76"/>
      <c r="C51" s="341"/>
    </row>
    <row r="52" spans="1:3" x14ac:dyDescent="0.2">
      <c r="A52" s="79"/>
      <c r="B52" s="76"/>
      <c r="C52" s="341"/>
    </row>
    <row r="53" spans="1:3" x14ac:dyDescent="0.2">
      <c r="B53" s="76"/>
      <c r="C53" s="341"/>
    </row>
    <row r="54" spans="1:3" x14ac:dyDescent="0.2">
      <c r="B54" s="76"/>
    </row>
    <row r="55" spans="1:3" x14ac:dyDescent="0.2">
      <c r="B55" s="76"/>
    </row>
  </sheetData>
  <mergeCells count="3">
    <mergeCell ref="B9:E9"/>
    <mergeCell ref="B14:E14"/>
    <mergeCell ref="B21:E21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W53"/>
  <sheetViews>
    <sheetView workbookViewId="0">
      <selection activeCell="K34" sqref="K34"/>
    </sheetView>
  </sheetViews>
  <sheetFormatPr baseColWidth="10" defaultColWidth="11.5703125" defaultRowHeight="12.75" x14ac:dyDescent="0.2"/>
  <cols>
    <col min="1" max="1" width="26.85546875" style="18" customWidth="1"/>
    <col min="2" max="2" width="19.140625" style="18" customWidth="1"/>
    <col min="3" max="3" width="19.85546875" style="18" customWidth="1"/>
    <col min="4" max="257" width="11.5703125" style="18"/>
  </cols>
  <sheetData>
    <row r="1" spans="1:8" x14ac:dyDescent="0.2">
      <c r="A1" s="33" t="s">
        <v>19</v>
      </c>
      <c r="B1" s="15"/>
      <c r="C1" s="35" t="s">
        <v>0</v>
      </c>
      <c r="D1" s="15"/>
      <c r="E1" s="35" t="str">
        <f>Coordonnées!C1</f>
        <v>GOUVY</v>
      </c>
      <c r="F1" s="15"/>
      <c r="G1" s="35" t="s">
        <v>6</v>
      </c>
      <c r="H1" s="36">
        <f>Coordonnées!E1</f>
        <v>82037</v>
      </c>
    </row>
    <row r="2" spans="1:8" x14ac:dyDescent="0.2">
      <c r="A2" s="37"/>
      <c r="B2" s="309"/>
      <c r="C2" s="309"/>
      <c r="D2" s="38"/>
      <c r="E2" s="309"/>
      <c r="F2" s="309"/>
      <c r="G2" s="38" t="s">
        <v>7</v>
      </c>
      <c r="H2" s="39">
        <f>Coordonnées!E2</f>
        <v>2024</v>
      </c>
    </row>
    <row r="4" spans="1:8" x14ac:dyDescent="0.2">
      <c r="A4" s="331" t="s">
        <v>558</v>
      </c>
      <c r="B4" s="187"/>
      <c r="C4" s="318"/>
    </row>
    <row r="5" spans="1:8" x14ac:dyDescent="0.2">
      <c r="B5" s="187"/>
      <c r="C5" s="318"/>
    </row>
    <row r="6" spans="1:8" x14ac:dyDescent="0.2">
      <c r="B6" s="187"/>
      <c r="C6" s="318"/>
    </row>
    <row r="7" spans="1:8" x14ac:dyDescent="0.2">
      <c r="B7" s="187"/>
      <c r="C7" s="318"/>
    </row>
    <row r="8" spans="1:8" x14ac:dyDescent="0.2">
      <c r="B8" s="187"/>
      <c r="C8" s="318"/>
    </row>
    <row r="9" spans="1:8" x14ac:dyDescent="0.2">
      <c r="B9" s="187"/>
      <c r="C9" s="318"/>
    </row>
    <row r="10" spans="1:8" x14ac:dyDescent="0.2">
      <c r="B10" s="187"/>
      <c r="C10" s="342"/>
      <c r="D10" s="22"/>
      <c r="E10" s="22"/>
    </row>
    <row r="11" spans="1:8" x14ac:dyDescent="0.2">
      <c r="A11" s="62"/>
      <c r="B11" s="187"/>
      <c r="C11" s="318"/>
    </row>
    <row r="12" spans="1:8" x14ac:dyDescent="0.2">
      <c r="B12" s="187"/>
      <c r="C12" s="318"/>
    </row>
    <row r="13" spans="1:8" x14ac:dyDescent="0.2">
      <c r="B13" s="187"/>
      <c r="C13" s="318"/>
    </row>
    <row r="14" spans="1:8" x14ac:dyDescent="0.2">
      <c r="B14" s="187"/>
      <c r="C14" s="318"/>
    </row>
    <row r="15" spans="1:8" x14ac:dyDescent="0.2">
      <c r="B15" s="187"/>
      <c r="C15" s="318"/>
    </row>
    <row r="16" spans="1:8" x14ac:dyDescent="0.2">
      <c r="B16" s="187"/>
      <c r="C16" s="318"/>
    </row>
    <row r="17" spans="2:3" x14ac:dyDescent="0.2">
      <c r="B17" s="187"/>
      <c r="C17" s="318"/>
    </row>
    <row r="18" spans="2:3" x14ac:dyDescent="0.2">
      <c r="B18" s="187"/>
      <c r="C18" s="318"/>
    </row>
    <row r="19" spans="2:3" x14ac:dyDescent="0.2">
      <c r="B19" s="187"/>
      <c r="C19" s="318"/>
    </row>
    <row r="20" spans="2:3" x14ac:dyDescent="0.2">
      <c r="B20" s="187"/>
      <c r="C20" s="318"/>
    </row>
    <row r="21" spans="2:3" x14ac:dyDescent="0.2">
      <c r="B21" s="187"/>
      <c r="C21" s="318"/>
    </row>
    <row r="22" spans="2:3" x14ac:dyDescent="0.2">
      <c r="B22" s="187"/>
      <c r="C22" s="318"/>
    </row>
    <row r="23" spans="2:3" x14ac:dyDescent="0.2">
      <c r="B23" s="187"/>
      <c r="C23" s="318"/>
    </row>
    <row r="24" spans="2:3" x14ac:dyDescent="0.2">
      <c r="B24" s="187"/>
      <c r="C24" s="318"/>
    </row>
    <row r="25" spans="2:3" x14ac:dyDescent="0.2">
      <c r="B25" s="187"/>
      <c r="C25" s="318"/>
    </row>
    <row r="26" spans="2:3" x14ac:dyDescent="0.2">
      <c r="B26" s="187"/>
      <c r="C26" s="318"/>
    </row>
    <row r="27" spans="2:3" x14ac:dyDescent="0.2">
      <c r="B27" s="187"/>
      <c r="C27" s="318"/>
    </row>
    <row r="28" spans="2:3" x14ac:dyDescent="0.2">
      <c r="B28" s="187"/>
      <c r="C28" s="318"/>
    </row>
    <row r="29" spans="2:3" x14ac:dyDescent="0.2">
      <c r="B29" s="187"/>
      <c r="C29" s="318"/>
    </row>
    <row r="30" spans="2:3" x14ac:dyDescent="0.2">
      <c r="B30" s="187"/>
      <c r="C30" s="318"/>
    </row>
    <row r="31" spans="2:3" x14ac:dyDescent="0.2">
      <c r="B31" s="187"/>
      <c r="C31" s="318"/>
    </row>
    <row r="32" spans="2:3" x14ac:dyDescent="0.2">
      <c r="B32" s="187"/>
      <c r="C32" s="318"/>
    </row>
    <row r="33" spans="2:3" x14ac:dyDescent="0.2">
      <c r="B33" s="187"/>
      <c r="C33" s="318"/>
    </row>
    <row r="34" spans="2:3" x14ac:dyDescent="0.2">
      <c r="B34" s="187"/>
      <c r="C34" s="318"/>
    </row>
    <row r="35" spans="2:3" x14ac:dyDescent="0.2">
      <c r="B35" s="187"/>
      <c r="C35" s="318"/>
    </row>
    <row r="36" spans="2:3" x14ac:dyDescent="0.2">
      <c r="B36" s="187"/>
      <c r="C36" s="318"/>
    </row>
    <row r="37" spans="2:3" x14ac:dyDescent="0.2">
      <c r="B37" s="187"/>
      <c r="C37" s="318"/>
    </row>
    <row r="38" spans="2:3" x14ac:dyDescent="0.2">
      <c r="B38" s="187"/>
      <c r="C38" s="318"/>
    </row>
    <row r="39" spans="2:3" x14ac:dyDescent="0.2">
      <c r="B39" s="187"/>
      <c r="C39" s="318"/>
    </row>
    <row r="40" spans="2:3" x14ac:dyDescent="0.2">
      <c r="B40" s="187"/>
      <c r="C40" s="318"/>
    </row>
    <row r="41" spans="2:3" x14ac:dyDescent="0.2">
      <c r="B41" s="187"/>
      <c r="C41" s="318"/>
    </row>
    <row r="42" spans="2:3" x14ac:dyDescent="0.2">
      <c r="B42" s="187"/>
      <c r="C42" s="318"/>
    </row>
    <row r="43" spans="2:3" x14ac:dyDescent="0.2">
      <c r="B43" s="187"/>
      <c r="C43" s="318"/>
    </row>
    <row r="44" spans="2:3" x14ac:dyDescent="0.2">
      <c r="B44" s="187"/>
      <c r="C44" s="318"/>
    </row>
    <row r="45" spans="2:3" x14ac:dyDescent="0.2">
      <c r="B45" s="187"/>
      <c r="C45" s="318"/>
    </row>
    <row r="46" spans="2:3" x14ac:dyDescent="0.2">
      <c r="B46" s="187"/>
      <c r="C46" s="318"/>
    </row>
    <row r="47" spans="2:3" x14ac:dyDescent="0.2">
      <c r="B47" s="187"/>
      <c r="C47" s="318"/>
    </row>
    <row r="48" spans="2:3" x14ac:dyDescent="0.2">
      <c r="B48" s="187"/>
      <c r="C48" s="318"/>
    </row>
    <row r="49" spans="2:3" x14ac:dyDescent="0.2">
      <c r="B49" s="187"/>
      <c r="C49" s="318"/>
    </row>
    <row r="50" spans="2:3" x14ac:dyDescent="0.2">
      <c r="B50" s="187"/>
      <c r="C50" s="318"/>
    </row>
    <row r="51" spans="2:3" x14ac:dyDescent="0.2">
      <c r="B51" s="187"/>
      <c r="C51" s="318"/>
    </row>
    <row r="52" spans="2:3" x14ac:dyDescent="0.2">
      <c r="B52" s="187"/>
    </row>
    <row r="53" spans="2:3" x14ac:dyDescent="0.2">
      <c r="B53" s="187"/>
    </row>
  </sheetData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55"/>
  <sheetViews>
    <sheetView zoomScale="98" zoomScaleNormal="98" zoomScalePageLayoutView="107" workbookViewId="0">
      <selection activeCell="C50" sqref="C50"/>
    </sheetView>
  </sheetViews>
  <sheetFormatPr baseColWidth="10" defaultColWidth="11" defaultRowHeight="12.75" x14ac:dyDescent="0.2"/>
  <cols>
    <col min="1" max="1" width="38.42578125" customWidth="1"/>
    <col min="2" max="2" width="24.28515625" customWidth="1"/>
    <col min="3" max="4" width="27.7109375" customWidth="1"/>
    <col min="5" max="5" width="26.7109375" customWidth="1"/>
    <col min="6" max="6" width="24.140625" customWidth="1"/>
    <col min="7" max="7" width="24.42578125" customWidth="1"/>
    <col min="8" max="8" width="25.42578125" customWidth="1"/>
    <col min="9" max="9" width="8.5703125" customWidth="1"/>
  </cols>
  <sheetData>
    <row r="1" spans="1:9" x14ac:dyDescent="0.2">
      <c r="A1" s="1" t="s">
        <v>19</v>
      </c>
      <c r="B1" s="33" t="s">
        <v>0</v>
      </c>
      <c r="C1" s="34"/>
      <c r="D1" s="35" t="str">
        <f>Coordonnées!C1</f>
        <v>GOUVY</v>
      </c>
      <c r="E1" s="34"/>
      <c r="F1" s="34"/>
      <c r="G1" s="35" t="s">
        <v>6</v>
      </c>
      <c r="H1" s="36">
        <f>Coordonnées!E1</f>
        <v>82037</v>
      </c>
    </row>
    <row r="2" spans="1:9" x14ac:dyDescent="0.2">
      <c r="A2" s="1"/>
      <c r="B2" s="67"/>
      <c r="C2" s="31"/>
      <c r="D2" s="38"/>
      <c r="E2" s="31"/>
      <c r="F2" s="31"/>
      <c r="G2" s="38" t="s">
        <v>7</v>
      </c>
      <c r="H2" s="39">
        <f>Coordonnées!E2</f>
        <v>2024</v>
      </c>
    </row>
    <row r="3" spans="1:9" x14ac:dyDescent="0.2">
      <c r="A3" s="1"/>
      <c r="D3" s="1"/>
      <c r="F3" s="1"/>
      <c r="G3" s="1"/>
      <c r="H3" s="63"/>
    </row>
    <row r="4" spans="1:9" x14ac:dyDescent="0.2">
      <c r="A4" s="60" t="s">
        <v>559</v>
      </c>
      <c r="B4" s="18"/>
      <c r="C4" s="18"/>
      <c r="D4" s="18"/>
      <c r="E4" s="18"/>
      <c r="F4" s="18"/>
      <c r="G4" s="18"/>
      <c r="H4" s="18"/>
    </row>
    <row r="5" spans="1:9" x14ac:dyDescent="0.2">
      <c r="A5" s="18"/>
      <c r="B5" s="18"/>
      <c r="C5" s="18"/>
      <c r="D5" s="18"/>
      <c r="E5" s="18"/>
      <c r="F5" s="18"/>
      <c r="G5" s="18"/>
      <c r="H5" s="18"/>
    </row>
    <row r="6" spans="1:9" x14ac:dyDescent="0.2">
      <c r="A6" s="18"/>
      <c r="B6" s="18"/>
      <c r="C6" s="18"/>
      <c r="D6" s="18"/>
      <c r="E6" s="18"/>
      <c r="F6" s="18"/>
      <c r="G6" s="18"/>
      <c r="H6" s="18"/>
    </row>
    <row r="7" spans="1:9" x14ac:dyDescent="0.2">
      <c r="A7" s="343" t="s">
        <v>560</v>
      </c>
      <c r="B7" s="344"/>
      <c r="C7" s="344"/>
      <c r="D7" s="344"/>
      <c r="E7" s="344"/>
      <c r="F7" s="344"/>
      <c r="G7" s="344"/>
      <c r="H7" s="344"/>
      <c r="I7" s="344"/>
    </row>
    <row r="8" spans="1:9" x14ac:dyDescent="0.2">
      <c r="A8" s="344"/>
      <c r="B8" s="344"/>
      <c r="C8" s="344"/>
      <c r="D8" s="344"/>
      <c r="E8" s="344"/>
      <c r="F8" s="344"/>
      <c r="G8" s="344"/>
      <c r="H8" s="344"/>
      <c r="I8" s="344"/>
    </row>
    <row r="9" spans="1:9" x14ac:dyDescent="0.2">
      <c r="A9" s="344" t="s">
        <v>561</v>
      </c>
      <c r="B9" s="344"/>
      <c r="C9" s="344"/>
      <c r="D9" s="344"/>
      <c r="E9" s="344"/>
      <c r="F9" s="344"/>
      <c r="G9" s="344"/>
      <c r="H9" s="344"/>
      <c r="I9" s="344"/>
    </row>
    <row r="10" spans="1:9" x14ac:dyDescent="0.2">
      <c r="A10" s="344"/>
      <c r="B10" s="344"/>
      <c r="C10" s="344"/>
      <c r="D10" s="344"/>
      <c r="E10" s="344"/>
      <c r="F10" s="344"/>
      <c r="G10" s="344"/>
      <c r="H10" s="344"/>
      <c r="I10" s="344"/>
    </row>
    <row r="11" spans="1:9" x14ac:dyDescent="0.2">
      <c r="A11" s="344" t="s">
        <v>562</v>
      </c>
      <c r="B11" s="344"/>
      <c r="C11" s="344"/>
      <c r="D11" s="344"/>
      <c r="E11" s="344"/>
      <c r="F11" s="344"/>
      <c r="G11" s="344"/>
      <c r="H11" s="344"/>
      <c r="I11" s="344"/>
    </row>
    <row r="12" spans="1:9" x14ac:dyDescent="0.2">
      <c r="A12" s="344" t="s">
        <v>563</v>
      </c>
      <c r="B12" s="344"/>
      <c r="C12" s="344"/>
      <c r="D12" s="344"/>
      <c r="E12" s="344"/>
      <c r="F12" s="344"/>
      <c r="G12" s="344"/>
      <c r="H12" s="344"/>
      <c r="I12" s="344"/>
    </row>
    <row r="13" spans="1:9" x14ac:dyDescent="0.2">
      <c r="A13" s="344" t="s">
        <v>564</v>
      </c>
      <c r="B13" s="344"/>
      <c r="C13" s="344"/>
      <c r="D13" s="344"/>
      <c r="E13" s="344"/>
      <c r="F13" s="344"/>
      <c r="G13" s="344"/>
      <c r="H13" s="344"/>
      <c r="I13" s="344"/>
    </row>
    <row r="14" spans="1:9" x14ac:dyDescent="0.2">
      <c r="A14" s="344"/>
      <c r="B14" s="344"/>
      <c r="C14" s="344"/>
      <c r="D14" s="344"/>
      <c r="E14" s="344"/>
      <c r="F14" s="344"/>
      <c r="G14" s="344"/>
      <c r="H14" s="344"/>
      <c r="I14" s="344"/>
    </row>
    <row r="15" spans="1:9" x14ac:dyDescent="0.2">
      <c r="A15" s="344" t="s">
        <v>565</v>
      </c>
      <c r="B15" s="344"/>
      <c r="C15" s="344"/>
      <c r="D15" s="344"/>
      <c r="E15" s="344"/>
      <c r="F15" s="344"/>
      <c r="G15" s="344"/>
      <c r="H15" s="344"/>
      <c r="I15" s="344"/>
    </row>
    <row r="16" spans="1:9" x14ac:dyDescent="0.2">
      <c r="A16" s="344"/>
      <c r="B16" s="344"/>
      <c r="C16" s="344"/>
      <c r="D16" s="344"/>
      <c r="E16" s="344"/>
      <c r="F16" s="344"/>
      <c r="G16" s="344"/>
      <c r="H16" s="344"/>
      <c r="I16" s="344"/>
    </row>
    <row r="17" spans="1:9" s="42" customFormat="1" ht="15" customHeight="1" x14ac:dyDescent="0.2">
      <c r="A17" s="454" t="s">
        <v>566</v>
      </c>
      <c r="B17" s="454"/>
      <c r="C17" s="454" t="s">
        <v>567</v>
      </c>
      <c r="D17" s="454"/>
      <c r="E17" s="454"/>
      <c r="F17" s="345">
        <f>G17-1</f>
        <v>2023</v>
      </c>
      <c r="G17" s="346">
        <f>H2</f>
        <v>2024</v>
      </c>
      <c r="I17" s="347"/>
    </row>
    <row r="18" spans="1:9" s="42" customFormat="1" ht="15" customHeight="1" x14ac:dyDescent="0.2">
      <c r="A18" s="348"/>
      <c r="B18" s="349"/>
      <c r="C18" s="348"/>
      <c r="D18" s="350"/>
      <c r="E18" s="349"/>
      <c r="F18" s="351"/>
      <c r="G18" s="351"/>
      <c r="I18" s="347"/>
    </row>
    <row r="19" spans="1:9" s="42" customFormat="1" ht="15" customHeight="1" x14ac:dyDescent="0.2">
      <c r="A19" s="352"/>
      <c r="B19" s="353"/>
      <c r="C19" s="352"/>
      <c r="D19" s="354"/>
      <c r="E19" s="353"/>
      <c r="F19" s="355"/>
      <c r="G19" s="355"/>
      <c r="I19" s="347"/>
    </row>
    <row r="20" spans="1:9" s="42" customFormat="1" ht="15" customHeight="1" x14ac:dyDescent="0.2">
      <c r="A20" s="356"/>
      <c r="B20" s="357"/>
      <c r="C20" s="356"/>
      <c r="D20" s="358"/>
      <c r="E20" s="357"/>
      <c r="F20" s="359"/>
      <c r="G20" s="359"/>
      <c r="I20" s="347"/>
    </row>
    <row r="21" spans="1:9" x14ac:dyDescent="0.2">
      <c r="A21" s="344"/>
      <c r="B21" s="344"/>
      <c r="C21" s="344"/>
      <c r="D21" s="344"/>
      <c r="E21" s="344"/>
      <c r="F21" s="344"/>
      <c r="G21" s="344"/>
      <c r="I21" s="344"/>
    </row>
    <row r="22" spans="1:9" x14ac:dyDescent="0.2">
      <c r="A22" s="344"/>
      <c r="B22" s="344"/>
      <c r="C22" s="344"/>
      <c r="D22" s="344"/>
      <c r="E22" s="344"/>
      <c r="F22" s="344"/>
      <c r="G22" s="344"/>
      <c r="I22" s="344"/>
    </row>
    <row r="23" spans="1:9" x14ac:dyDescent="0.2">
      <c r="A23" s="344" t="s">
        <v>568</v>
      </c>
      <c r="B23" s="344"/>
      <c r="C23" s="344"/>
      <c r="D23" s="344"/>
      <c r="E23" s="344"/>
      <c r="F23" s="344"/>
      <c r="G23" s="344"/>
      <c r="I23" s="344"/>
    </row>
    <row r="24" spans="1:9" x14ac:dyDescent="0.2">
      <c r="A24" s="344"/>
      <c r="B24" s="344"/>
      <c r="C24" s="344"/>
      <c r="D24" s="344"/>
      <c r="E24" s="344"/>
      <c r="F24" s="344"/>
      <c r="G24" s="344"/>
      <c r="I24" s="344"/>
    </row>
    <row r="25" spans="1:9" s="42" customFormat="1" ht="15" customHeight="1" x14ac:dyDescent="0.2">
      <c r="A25" s="454" t="s">
        <v>569</v>
      </c>
      <c r="B25" s="454"/>
      <c r="C25" s="454" t="s">
        <v>567</v>
      </c>
      <c r="D25" s="454"/>
      <c r="E25" s="454"/>
      <c r="F25" s="346">
        <f>G25-1</f>
        <v>2023</v>
      </c>
      <c r="G25" s="346">
        <f>H2</f>
        <v>2024</v>
      </c>
      <c r="I25" s="347"/>
    </row>
    <row r="26" spans="1:9" s="42" customFormat="1" ht="15" customHeight="1" x14ac:dyDescent="0.2">
      <c r="A26" s="348"/>
      <c r="B26" s="349"/>
      <c r="C26" s="348"/>
      <c r="D26" s="350"/>
      <c r="E26" s="349"/>
      <c r="F26" s="351"/>
      <c r="G26" s="351"/>
      <c r="I26" s="347"/>
    </row>
    <row r="27" spans="1:9" s="42" customFormat="1" ht="15" customHeight="1" x14ac:dyDescent="0.2">
      <c r="A27" s="352"/>
      <c r="B27" s="353"/>
      <c r="C27" s="352"/>
      <c r="D27" s="354"/>
      <c r="E27" s="353"/>
      <c r="F27" s="355"/>
      <c r="G27" s="355"/>
      <c r="I27" s="347"/>
    </row>
    <row r="28" spans="1:9" s="42" customFormat="1" ht="180.75" customHeight="1" x14ac:dyDescent="0.2">
      <c r="A28" s="352"/>
      <c r="B28" s="353"/>
      <c r="C28" s="352"/>
      <c r="D28" s="354"/>
      <c r="E28" s="353"/>
      <c r="F28" s="355"/>
      <c r="G28" s="355"/>
      <c r="I28" s="347"/>
    </row>
    <row r="29" spans="1:9" s="42" customFormat="1" ht="15" customHeight="1" x14ac:dyDescent="0.2">
      <c r="A29" s="352"/>
      <c r="B29" s="353"/>
      <c r="C29" s="352"/>
      <c r="D29" s="354"/>
      <c r="E29" s="353"/>
      <c r="F29" s="355"/>
      <c r="G29" s="355"/>
      <c r="I29" s="347"/>
    </row>
    <row r="30" spans="1:9" s="42" customFormat="1" ht="15" customHeight="1" x14ac:dyDescent="0.2">
      <c r="A30" s="352"/>
      <c r="B30" s="353"/>
      <c r="C30" s="352"/>
      <c r="D30" s="354"/>
      <c r="E30" s="353"/>
      <c r="F30" s="355"/>
      <c r="G30" s="355"/>
      <c r="I30" s="347"/>
    </row>
    <row r="31" spans="1:9" s="42" customFormat="1" ht="15" customHeight="1" x14ac:dyDescent="0.2">
      <c r="A31" s="352"/>
      <c r="B31" s="353"/>
      <c r="C31" s="352"/>
      <c r="D31" s="354"/>
      <c r="E31" s="353"/>
      <c r="F31" s="355"/>
      <c r="G31" s="355"/>
      <c r="I31" s="347"/>
    </row>
    <row r="32" spans="1:9" s="42" customFormat="1" ht="15" customHeight="1" x14ac:dyDescent="0.2">
      <c r="A32" s="352" t="s">
        <v>769</v>
      </c>
      <c r="B32" s="353"/>
      <c r="C32" s="352" t="s">
        <v>770</v>
      </c>
      <c r="D32" s="354"/>
      <c r="E32" s="353"/>
      <c r="F32" s="355">
        <v>8000</v>
      </c>
      <c r="G32" s="355">
        <v>8000</v>
      </c>
      <c r="I32" s="347"/>
    </row>
    <row r="33" spans="1:9" x14ac:dyDescent="0.2">
      <c r="A33" s="344"/>
      <c r="B33" s="344"/>
      <c r="C33" s="344"/>
      <c r="D33" s="344"/>
      <c r="E33" s="344"/>
      <c r="F33" s="344"/>
      <c r="G33" s="344"/>
      <c r="I33" s="344"/>
    </row>
    <row r="34" spans="1:9" x14ac:dyDescent="0.2">
      <c r="A34" s="344"/>
      <c r="B34" s="344"/>
      <c r="C34" s="344"/>
      <c r="D34" s="344"/>
      <c r="E34" s="344"/>
      <c r="F34" s="344"/>
      <c r="G34" s="344"/>
      <c r="I34" s="344"/>
    </row>
    <row r="35" spans="1:9" x14ac:dyDescent="0.2">
      <c r="A35" s="344" t="s">
        <v>570</v>
      </c>
      <c r="B35" s="344"/>
      <c r="C35" s="344"/>
      <c r="D35" s="344"/>
      <c r="E35" s="344"/>
      <c r="F35" s="344"/>
      <c r="G35" s="344"/>
      <c r="I35" s="344"/>
    </row>
    <row r="36" spans="1:9" x14ac:dyDescent="0.2">
      <c r="A36" s="344"/>
      <c r="B36" s="344"/>
      <c r="C36" s="344"/>
      <c r="D36" s="344"/>
      <c r="E36" s="344"/>
      <c r="F36" s="344"/>
      <c r="G36" s="344"/>
      <c r="I36" s="344"/>
    </row>
    <row r="37" spans="1:9" s="42" customFormat="1" ht="15" customHeight="1" x14ac:dyDescent="0.2">
      <c r="A37" s="454" t="s">
        <v>571</v>
      </c>
      <c r="B37" s="454"/>
      <c r="C37" s="454" t="s">
        <v>572</v>
      </c>
      <c r="D37" s="454"/>
      <c r="E37" s="454"/>
      <c r="F37" s="346">
        <f>G37-1</f>
        <v>2023</v>
      </c>
      <c r="G37" s="346">
        <f>H2</f>
        <v>2024</v>
      </c>
      <c r="I37" s="347"/>
    </row>
    <row r="38" spans="1:9" s="42" customFormat="1" ht="15" customHeight="1" x14ac:dyDescent="0.2">
      <c r="A38" s="348"/>
      <c r="B38" s="349"/>
      <c r="C38" s="348"/>
      <c r="D38" s="350"/>
      <c r="E38" s="349"/>
      <c r="F38" s="351"/>
      <c r="G38" s="351"/>
      <c r="I38" s="347"/>
    </row>
    <row r="39" spans="1:9" s="42" customFormat="1" ht="15" customHeight="1" x14ac:dyDescent="0.2">
      <c r="A39" s="352"/>
      <c r="B39" s="353"/>
      <c r="C39" s="352"/>
      <c r="D39" s="354"/>
      <c r="E39" s="353"/>
      <c r="F39" s="355"/>
      <c r="G39" s="355"/>
      <c r="I39" s="347"/>
    </row>
    <row r="40" spans="1:9" s="42" customFormat="1" ht="15" customHeight="1" x14ac:dyDescent="0.2">
      <c r="A40" s="352"/>
      <c r="B40" s="353"/>
      <c r="C40" s="352"/>
      <c r="D40" s="354"/>
      <c r="E40" s="353"/>
      <c r="F40" s="355"/>
      <c r="G40" s="355"/>
      <c r="I40" s="347"/>
    </row>
    <row r="41" spans="1:9" s="42" customFormat="1" ht="15" customHeight="1" x14ac:dyDescent="0.2">
      <c r="A41" s="352"/>
      <c r="B41" s="353"/>
      <c r="C41" s="352"/>
      <c r="D41" s="354"/>
      <c r="E41" s="353"/>
      <c r="F41" s="355"/>
      <c r="G41" s="355"/>
      <c r="I41" s="347"/>
    </row>
    <row r="42" spans="1:9" s="42" customFormat="1" ht="15" customHeight="1" x14ac:dyDescent="0.2">
      <c r="A42" s="356"/>
      <c r="B42" s="357"/>
      <c r="C42" s="356"/>
      <c r="D42" s="358"/>
      <c r="E42" s="357"/>
      <c r="F42" s="359"/>
      <c r="G42" s="359"/>
      <c r="I42" s="347"/>
    </row>
    <row r="43" spans="1:9" x14ac:dyDescent="0.2">
      <c r="A43" s="344"/>
      <c r="B43" s="344"/>
      <c r="C43" s="344"/>
      <c r="D43" s="344"/>
      <c r="E43" s="344"/>
      <c r="F43" s="344"/>
      <c r="G43" s="344"/>
      <c r="I43" s="344"/>
    </row>
    <row r="44" spans="1:9" x14ac:dyDescent="0.2">
      <c r="A44" s="344"/>
      <c r="B44" s="344"/>
      <c r="C44" s="344"/>
      <c r="D44" s="344"/>
      <c r="E44" s="344"/>
      <c r="F44" s="344"/>
      <c r="G44" s="344"/>
      <c r="I44" s="344"/>
    </row>
    <row r="45" spans="1:9" x14ac:dyDescent="0.2">
      <c r="A45" s="344" t="s">
        <v>573</v>
      </c>
      <c r="B45" s="344"/>
      <c r="C45" s="344"/>
      <c r="D45" s="344"/>
      <c r="E45" s="344"/>
      <c r="F45" s="344"/>
      <c r="G45" s="344"/>
      <c r="I45" s="344"/>
    </row>
    <row r="46" spans="1:9" x14ac:dyDescent="0.2">
      <c r="A46" s="344"/>
      <c r="B46" s="344"/>
      <c r="C46" s="344"/>
      <c r="D46" s="344"/>
      <c r="E46" s="344"/>
      <c r="F46" s="344"/>
      <c r="G46" s="344"/>
      <c r="I46" s="344"/>
    </row>
    <row r="47" spans="1:9" s="42" customFormat="1" ht="15" customHeight="1" x14ac:dyDescent="0.2">
      <c r="A47" s="454" t="s">
        <v>574</v>
      </c>
      <c r="B47" s="454"/>
      <c r="C47" s="454" t="s">
        <v>575</v>
      </c>
      <c r="D47" s="454"/>
      <c r="E47" s="454"/>
      <c r="F47" s="346">
        <f>G47-1</f>
        <v>2023</v>
      </c>
      <c r="G47" s="346">
        <f>H2</f>
        <v>2024</v>
      </c>
      <c r="I47" s="347"/>
    </row>
    <row r="48" spans="1:9" s="42" customFormat="1" ht="15" customHeight="1" x14ac:dyDescent="0.2">
      <c r="A48" s="348"/>
      <c r="B48" s="349"/>
      <c r="C48" s="348"/>
      <c r="D48" s="350"/>
      <c r="E48" s="349"/>
      <c r="F48" s="351"/>
      <c r="G48" s="351"/>
      <c r="I48" s="347"/>
    </row>
    <row r="49" spans="1:9" s="42" customFormat="1" ht="15" customHeight="1" x14ac:dyDescent="0.2">
      <c r="A49" s="352" t="s">
        <v>771</v>
      </c>
      <c r="B49" s="353"/>
      <c r="C49" s="352" t="s">
        <v>772</v>
      </c>
      <c r="D49" s="354"/>
      <c r="E49" s="353"/>
      <c r="F49" s="355"/>
      <c r="G49" s="355"/>
      <c r="I49" s="347"/>
    </row>
    <row r="50" spans="1:9" s="42" customFormat="1" ht="15" customHeight="1" x14ac:dyDescent="0.2">
      <c r="A50" s="352"/>
      <c r="B50" s="353"/>
      <c r="C50" s="352"/>
      <c r="D50" s="354"/>
      <c r="E50" s="353"/>
      <c r="F50" s="355"/>
      <c r="G50" s="355"/>
      <c r="I50" s="347"/>
    </row>
    <row r="51" spans="1:9" s="42" customFormat="1" ht="15" customHeight="1" x14ac:dyDescent="0.2">
      <c r="A51" s="352"/>
      <c r="B51" s="353"/>
      <c r="C51" s="352"/>
      <c r="D51" s="354"/>
      <c r="E51" s="353"/>
      <c r="F51" s="355"/>
      <c r="G51" s="355"/>
      <c r="I51" s="347"/>
    </row>
    <row r="52" spans="1:9" s="42" customFormat="1" ht="15" customHeight="1" x14ac:dyDescent="0.2">
      <c r="A52" s="352"/>
      <c r="B52" s="353"/>
      <c r="C52" s="352"/>
      <c r="D52" s="354"/>
      <c r="E52" s="353"/>
      <c r="F52" s="355"/>
      <c r="G52" s="355"/>
      <c r="I52" s="347"/>
    </row>
    <row r="53" spans="1:9" s="42" customFormat="1" ht="15" customHeight="1" x14ac:dyDescent="0.2">
      <c r="A53" s="356"/>
      <c r="B53" s="357"/>
      <c r="C53" s="356"/>
      <c r="D53" s="358"/>
      <c r="E53" s="357"/>
      <c r="F53" s="359"/>
      <c r="G53" s="359"/>
      <c r="I53" s="347"/>
    </row>
    <row r="54" spans="1:9" x14ac:dyDescent="0.2">
      <c r="A54" s="344"/>
      <c r="B54" s="344"/>
      <c r="C54" s="344"/>
      <c r="D54" s="344"/>
      <c r="E54" s="344"/>
      <c r="F54" s="344"/>
      <c r="G54" s="344"/>
      <c r="H54" s="344"/>
      <c r="I54" s="344"/>
    </row>
    <row r="55" spans="1:9" x14ac:dyDescent="0.2">
      <c r="A55" s="344"/>
      <c r="B55" s="344"/>
      <c r="C55" s="344"/>
      <c r="D55" s="344"/>
      <c r="E55" s="344"/>
      <c r="F55" s="344"/>
      <c r="G55" s="344"/>
      <c r="H55" s="344"/>
      <c r="I55" s="344"/>
    </row>
  </sheetData>
  <mergeCells count="8">
    <mergeCell ref="A47:B47"/>
    <mergeCell ref="C47:E47"/>
    <mergeCell ref="A17:B17"/>
    <mergeCell ref="C17:E17"/>
    <mergeCell ref="A25:B25"/>
    <mergeCell ref="C25:E25"/>
    <mergeCell ref="A37:B37"/>
    <mergeCell ref="C37:E37"/>
  </mergeCells>
  <pageMargins left="0.35416666666666702" right="0.35416666666666702" top="0.39374999999999999" bottom="0.51180555555555496" header="0.51180555555555496" footer="0.51180555555555496"/>
  <pageSetup paperSize="9" firstPageNumber="0" fitToHeight="0" orientation="landscape" horizontalDpi="300" verticalDpi="300"/>
  <headerFooter>
    <oddFooter>&amp;RPage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5</vt:i4>
      </vt:variant>
    </vt:vector>
  </HeadingPairs>
  <TitlesOfParts>
    <vt:vector size="27" baseType="lpstr">
      <vt:lpstr>Macro-commandes</vt:lpstr>
      <vt:lpstr>Coordonnées</vt:lpstr>
      <vt:lpstr>Table des matières</vt:lpstr>
      <vt:lpstr>Carte Identité</vt:lpstr>
      <vt:lpstr>Résultat Budgétaire</vt:lpstr>
      <vt:lpstr>Taux de réalisation du budget</vt:lpstr>
      <vt:lpstr>Recettes budgétaires ordinaires</vt:lpstr>
      <vt:lpstr>Dépenses budgétaires ordinaires</vt:lpstr>
      <vt:lpstr>dépenses de personnel</vt:lpstr>
      <vt:lpstr>compte de résultats</vt:lpstr>
      <vt:lpstr>créances</vt:lpstr>
      <vt:lpstr>Investissements extraordinaires</vt:lpstr>
      <vt:lpstr>Dette</vt:lpstr>
      <vt:lpstr>Réserves et provisions</vt:lpstr>
      <vt:lpstr>Trésorerie</vt:lpstr>
      <vt:lpstr>Trésorerie 2</vt:lpstr>
      <vt:lpstr>Actifs immobilisés</vt:lpstr>
      <vt:lpstr>Tiers subsidiés</vt:lpstr>
      <vt:lpstr>Principaux fournisseurs</vt:lpstr>
      <vt:lpstr>ratios</vt:lpstr>
      <vt:lpstr>Commentaires</vt:lpstr>
      <vt:lpstr>hors bilan</vt:lpstr>
      <vt:lpstr>'Carte Identité'!Zone_d_impression</vt:lpstr>
      <vt:lpstr>'dépenses de personnel'!Zone_d_impression</vt:lpstr>
      <vt:lpstr>'hors bilan'!Zone_d_impression</vt:lpstr>
      <vt:lpstr>'Recettes budgétaires ordinaires'!Zone_d_impression</vt:lpstr>
      <vt:lpstr>'Résultat Budgétaire'!Zone_d_impression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Marie Lambertz</cp:lastModifiedBy>
  <cp:revision>1</cp:revision>
  <cp:lastPrinted>2019-04-29T10:23:00Z</cp:lastPrinted>
  <dcterms:created xsi:type="dcterms:W3CDTF">2006-02-10T11:03:57Z</dcterms:created>
  <dcterms:modified xsi:type="dcterms:W3CDTF">2025-04-11T14:08:45Z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2021-06-21T17:19:05Z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da0c306b-02b6-44b6-8c84-6e72bd349483</vt:lpwstr>
  </property>
  <property fmtid="{D5CDD505-2E9C-101B-9397-08002B2CF9AE}" pid="8" name="MSIP_Label_e72a09c5-6e26-4737-a926-47ef1ab198ae_ContentBits">
    <vt:lpwstr>8</vt:lpwstr>
  </property>
</Properties>
</file>